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My Drive\Plastics\3R Initiative (official shared folder with Verra)\Guidelines\Publication version\"/>
    </mc:Choice>
  </mc:AlternateContent>
  <xr:revisionPtr revIDLastSave="0" documentId="13_ncr:1_{E21097FE-E616-4976-AA60-E0B3E80703AB}" xr6:coauthVersionLast="46" xr6:coauthVersionMax="46" xr10:uidLastSave="{00000000-0000-0000-0000-000000000000}"/>
  <bookViews>
    <workbookView xWindow="-25920" yWindow="1950" windowWidth="20910" windowHeight="13185" xr2:uid="{2E7F3946-4188-BD43-AEF7-CF781D9A7222}"/>
  </bookViews>
  <sheets>
    <sheet name="Information" sheetId="4" r:id="rId1"/>
    <sheet name="Metrics" sheetId="5" r:id="rId2"/>
    <sheet name="Calculation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5" l="1"/>
  <c r="F57" i="5"/>
  <c r="F55" i="5"/>
  <c r="F54" i="5"/>
  <c r="F20" i="5"/>
  <c r="F18" i="5"/>
  <c r="F16" i="5"/>
  <c r="F29" i="5"/>
  <c r="F68" i="5"/>
  <c r="F67" i="5"/>
  <c r="F23" i="5"/>
  <c r="F62" i="5" s="1"/>
  <c r="D47" i="6"/>
  <c r="F24" i="5" s="1"/>
  <c r="F63" i="5" s="1"/>
  <c r="D46" i="6"/>
  <c r="D45" i="6"/>
  <c r="F22" i="5" s="1"/>
  <c r="F61" i="5" s="1"/>
  <c r="D44" i="6"/>
  <c r="D39" i="6"/>
  <c r="D41" i="6"/>
  <c r="F27" i="5" s="1"/>
  <c r="D40" i="6"/>
  <c r="E40" i="6" s="1"/>
  <c r="E41" i="6" s="1"/>
  <c r="F66" i="5" s="1"/>
  <c r="D28" i="6"/>
  <c r="F28" i="6" s="1"/>
  <c r="D23" i="6"/>
  <c r="G60" i="6" s="1"/>
  <c r="D19" i="6"/>
  <c r="F19" i="6" s="1"/>
  <c r="D16" i="6"/>
  <c r="F16" i="6" s="1"/>
  <c r="E60" i="6" l="1"/>
  <c r="D58" i="6"/>
  <c r="D62" i="6" s="1"/>
  <c r="E59" i="6"/>
  <c r="F61" i="6"/>
  <c r="H61" i="6" s="1"/>
  <c r="F10" i="5"/>
  <c r="E61" i="6"/>
  <c r="E58" i="6"/>
  <c r="E62" i="6" s="1"/>
  <c r="F60" i="6"/>
  <c r="G61" i="6"/>
  <c r="H60" i="6"/>
  <c r="I60" i="6" s="1"/>
  <c r="F28" i="5"/>
  <c r="G16" i="6"/>
  <c r="G19" i="6"/>
  <c r="F7" i="5"/>
  <c r="F59" i="6"/>
  <c r="G59" i="6"/>
  <c r="F8" i="5"/>
  <c r="F46" i="5"/>
  <c r="F26" i="5"/>
  <c r="F58" i="6"/>
  <c r="F23" i="6"/>
  <c r="G23" i="6" s="1"/>
  <c r="F12" i="5"/>
  <c r="G58" i="6"/>
  <c r="F65" i="5"/>
  <c r="G28" i="6"/>
  <c r="D31" i="6"/>
  <c r="L61" i="6" l="1"/>
  <c r="M61" i="6"/>
  <c r="L60" i="6"/>
  <c r="M60" i="6"/>
  <c r="F62" i="6"/>
  <c r="F30" i="5" s="1"/>
  <c r="R59" i="6"/>
  <c r="M59" i="6"/>
  <c r="L59" i="6"/>
  <c r="Q58" i="6"/>
  <c r="S58" i="6" s="1"/>
  <c r="T58" i="6" s="1"/>
  <c r="K58" i="6"/>
  <c r="M58" i="6"/>
  <c r="R58" i="6"/>
  <c r="F47" i="5"/>
  <c r="Q59" i="6"/>
  <c r="S59" i="6" s="1"/>
  <c r="T59" i="6" s="1"/>
  <c r="N59" i="6"/>
  <c r="H59" i="6"/>
  <c r="I59" i="6" s="1"/>
  <c r="G62" i="6"/>
  <c r="F31" i="5" s="1"/>
  <c r="N58" i="6"/>
  <c r="O58" i="6" s="1"/>
  <c r="P58" i="6" s="1"/>
  <c r="R60" i="6"/>
  <c r="F49" i="5"/>
  <c r="N60" i="6"/>
  <c r="O60" i="6" s="1"/>
  <c r="Q60" i="6"/>
  <c r="F51" i="5"/>
  <c r="R61" i="6"/>
  <c r="N61" i="6"/>
  <c r="Q61" i="6"/>
  <c r="H58" i="6"/>
  <c r="I58" i="6" s="1"/>
  <c r="F31" i="6"/>
  <c r="I61" i="6"/>
  <c r="K62" i="6" l="1"/>
  <c r="L58" i="6"/>
  <c r="L62" i="6" s="1"/>
  <c r="F79" i="5" s="1"/>
  <c r="R62" i="6"/>
  <c r="S61" i="6"/>
  <c r="T61" i="6" s="1"/>
  <c r="S60" i="6"/>
  <c r="T60" i="6" s="1"/>
  <c r="O59" i="6"/>
  <c r="M62" i="6"/>
  <c r="F69" i="5" s="1"/>
  <c r="F52" i="5"/>
  <c r="H62" i="6"/>
  <c r="T62" i="6"/>
  <c r="F75" i="5" s="1"/>
  <c r="O61" i="6"/>
  <c r="P60" i="6"/>
  <c r="Q62" i="6"/>
  <c r="N62" i="6"/>
  <c r="F70" i="5" s="1"/>
  <c r="G31" i="6"/>
  <c r="P59" i="6"/>
  <c r="I62" i="6"/>
  <c r="F34" i="5" s="1"/>
  <c r="S62" i="6" l="1"/>
  <c r="P61" i="6"/>
  <c r="P62" i="6" s="1"/>
  <c r="F73" i="5" s="1"/>
  <c r="F74" i="5" s="1"/>
  <c r="O62" i="6"/>
  <c r="F13" i="5" l="1"/>
</calcChain>
</file>

<file path=xl/sharedStrings.xml><?xml version="1.0" encoding="utf-8"?>
<sst xmlns="http://schemas.openxmlformats.org/spreadsheetml/2006/main" count="307" uniqueCount="157">
  <si>
    <t xml:space="preserve">Ice tea production </t>
  </si>
  <si>
    <t>g / L Ice tea</t>
  </si>
  <si>
    <t>Primary packaging</t>
  </si>
  <si>
    <t>t / year</t>
  </si>
  <si>
    <t>L /year</t>
  </si>
  <si>
    <t>Secondary packaging</t>
  </si>
  <si>
    <t>g / 6 L</t>
  </si>
  <si>
    <t xml:space="preserve">Tertiary packaging: </t>
  </si>
  <si>
    <t>g / 1’000 L</t>
  </si>
  <si>
    <t>Total</t>
  </si>
  <si>
    <t>Country ID</t>
  </si>
  <si>
    <t>Country  status</t>
  </si>
  <si>
    <t>LRdirpat+Flytipping+Dumping+Landfill</t>
  </si>
  <si>
    <t>Non collected waste: final value</t>
  </si>
  <si>
    <t>Non collected waste based on World Bank (2018)</t>
  </si>
  <si>
    <t xml:space="preserve"> Mismanaged waste (part of the collected waste): final value</t>
  </si>
  <si>
    <t xml:space="preserve"> Mismanaged waste (part of the collected waste) based on World Bank (2018)</t>
  </si>
  <si>
    <t>Open dump</t>
  </si>
  <si>
    <t>Uncontrolled landfill</t>
  </si>
  <si>
    <t>Waterways</t>
  </si>
  <si>
    <t>Unaccounted for</t>
  </si>
  <si>
    <t>Rest (used for control if no data 100% MW)</t>
  </si>
  <si>
    <t>Waste collection (% of population)</t>
  </si>
  <si>
    <t>Controlled landfill</t>
  </si>
  <si>
    <t>Incineration</t>
  </si>
  <si>
    <t>Landfill unspecified</t>
  </si>
  <si>
    <t>Other treatment</t>
  </si>
  <si>
    <t>Recycling</t>
  </si>
  <si>
    <t>Sanitary landfill</t>
  </si>
  <si>
    <t xml:space="preserve">Anaerobic digestion </t>
  </si>
  <si>
    <t>Composting</t>
  </si>
  <si>
    <t>HIC</t>
  </si>
  <si>
    <t>UMC</t>
  </si>
  <si>
    <t>CHN</t>
  </si>
  <si>
    <t>China</t>
  </si>
  <si>
    <t>USA</t>
  </si>
  <si>
    <t>United States</t>
  </si>
  <si>
    <t>Mismanaged</t>
  </si>
  <si>
    <t>Other</t>
  </si>
  <si>
    <t>US</t>
  </si>
  <si>
    <t>Landfill</t>
  </si>
  <si>
    <t>PET</t>
  </si>
  <si>
    <t>Total mismanaged waste generated by downstream activities</t>
  </si>
  <si>
    <t>PP lid</t>
  </si>
  <si>
    <t>LDPE film secondary</t>
  </si>
  <si>
    <t>LDPE film tertiary</t>
  </si>
  <si>
    <t>Leakage</t>
  </si>
  <si>
    <t>Others</t>
  </si>
  <si>
    <t>For PP lid that is not detachable, we assume the same release rate as PET</t>
  </si>
  <si>
    <t>Information and contact</t>
  </si>
  <si>
    <t>File information</t>
  </si>
  <si>
    <t>This file has the following structure:</t>
  </si>
  <si>
    <t>Anna Kounina</t>
  </si>
  <si>
    <t>anna.kounina@quantis-intl.com</t>
  </si>
  <si>
    <t>Julien Boucher</t>
  </si>
  <si>
    <t>julien.boucher@shaping-ea.com</t>
  </si>
  <si>
    <t>jbaroody@verra.org</t>
  </si>
  <si>
    <t>Julianne Baroody</t>
  </si>
  <si>
    <t>grace.blackham@bvrio.org</t>
  </si>
  <si>
    <t>Grace Blackham</t>
  </si>
  <si>
    <t>Corporate plastic accounting mandatory metrics</t>
  </si>
  <si>
    <t>A fictional company, Ice Tea Co., sells 1 billion litres of bottled iced tea per year, typically in six packs of one litre PET bottles. 70% of Ice Tea Co.’s sales are in the US and 30% are in China. The company has already performed as much light weighting as possible. Currently, a litre of Ice Tea Co. iced tea has the following packaging:</t>
  </si>
  <si>
    <t xml:space="preserve"> - Primary packaging: PET bottle weighs 20 g, the PP lid 3 grams;</t>
  </si>
  <si>
    <t xml:space="preserve"> - Secondary packaging: 20 grams per six pack; and,</t>
  </si>
  <si>
    <t xml:space="preserve"> - Tertiary packaging accounts for 100 grams per 1000 litres. </t>
  </si>
  <si>
    <t>Metric type</t>
  </si>
  <si>
    <t>Metric name</t>
  </si>
  <si>
    <t>Value</t>
  </si>
  <si>
    <t>Downstream macroplastic waste</t>
  </si>
  <si>
    <t>Total plastic waste generated by downstream activities</t>
  </si>
  <si>
    <t>Downstream macroplastic end-of-life</t>
  </si>
  <si>
    <t>Mismanaged waste</t>
  </si>
  <si>
    <t>Downstream macroplastic end-of-life leakage</t>
  </si>
  <si>
    <t>Macroplastic leakage</t>
  </si>
  <si>
    <t>Credits</t>
  </si>
  <si>
    <t>No use of credits</t>
  </si>
  <si>
    <t>Net Zero Plastic Leakage</t>
  </si>
  <si>
    <t>Net Circular Plastic</t>
  </si>
  <si>
    <t xml:space="preserve"> t/y</t>
  </si>
  <si>
    <t>Unit</t>
  </si>
  <si>
    <t>Type of packaging</t>
  </si>
  <si>
    <t>PET bottle</t>
  </si>
  <si>
    <t>LDPE film</t>
  </si>
  <si>
    <t>Reference: World Bank (2018)</t>
  </si>
  <si>
    <t>15% release rate due to PET high residual value (PET is likely to be collected through the informal system)</t>
  </si>
  <si>
    <t>100% release rate</t>
  </si>
  <si>
    <t>t/y</t>
  </si>
  <si>
    <t>Context</t>
  </si>
  <si>
    <t>Plastic accounting metrics at baseline year X</t>
  </si>
  <si>
    <t>Year X</t>
  </si>
  <si>
    <t>Calculations</t>
  </si>
  <si>
    <t>PET bottle total use</t>
  </si>
  <si>
    <t>PP lid total use</t>
  </si>
  <si>
    <t>LDPE film total use</t>
  </si>
  <si>
    <t>Share of the market</t>
  </si>
  <si>
    <t>Waste treatment in different geographies</t>
  </si>
  <si>
    <t>Release rates based on Plastic Leak Project Guidelines*</t>
  </si>
  <si>
    <t>Mismanaged waste calculated based on Plastic Leak Project Guidelines*</t>
  </si>
  <si>
    <t>*Source: Peano, L., Kounina, A., Chalumeau, S., Zgola, M., Boucher, J. “Plastic Leak Project Methodological Guidelines” (Quantis and EA, 2020), https://quantis-intl.com/report/the-plastic-leak-project-guidelines/.</t>
  </si>
  <si>
    <t>Total release rate</t>
  </si>
  <si>
    <t>Mitigation activities</t>
  </si>
  <si>
    <t>Avoidance: 25% of the original turnover is sold as concentrate</t>
  </si>
  <si>
    <t>Increase recycled content: The recycled content of PET bottles is increased from 50% to 80%.</t>
  </si>
  <si>
    <t>Year Y</t>
  </si>
  <si>
    <t xml:space="preserve">Plastic metrics </t>
  </si>
  <si>
    <t>China: mismanaged waste generated by downstream activities</t>
  </si>
  <si>
    <t>US: mismanaged waste generated by downstream activities</t>
  </si>
  <si>
    <t>Updated with mitigation activities</t>
  </si>
  <si>
    <t>To Achieve Net Zero Plastic Leakage</t>
  </si>
  <si>
    <t>Achieved</t>
  </si>
  <si>
    <t>US: Recycled at end-of-life</t>
  </si>
  <si>
    <t>China: Recycled at end-of-life</t>
  </si>
  <si>
    <t>Metrics</t>
  </si>
  <si>
    <t>All background calculations</t>
  </si>
  <si>
    <t>r.mettler@southpole.com</t>
  </si>
  <si>
    <t>René Mettler</t>
  </si>
  <si>
    <t>PET bottle recycled content</t>
  </si>
  <si>
    <t>%</t>
  </si>
  <si>
    <t>PP lid recycled content</t>
  </si>
  <si>
    <t>LDPE film recycled content</t>
  </si>
  <si>
    <t>Plastics with recycled content</t>
  </si>
  <si>
    <t>Plastics with non-recycled content</t>
  </si>
  <si>
    <t>Net 100% Recycled at End-of-life</t>
  </si>
  <si>
    <t>Total recycled at end-of-life</t>
  </si>
  <si>
    <t>Total non-recycled at end-of-life</t>
  </si>
  <si>
    <t>Plastic accounting metrics at target year Y</t>
  </si>
  <si>
    <t xml:space="preserve">Primary packaging </t>
  </si>
  <si>
    <t>Commitments</t>
  </si>
  <si>
    <t>No commitments</t>
  </si>
  <si>
    <t>Guidelines for Corporate Plastic Stewardship case study</t>
  </si>
  <si>
    <t>Recycled and non-recycled content of plastic waste generated by downstream activities</t>
  </si>
  <si>
    <t>Collected waste: share of landfill, incineration, recycling</t>
  </si>
  <si>
    <t>Waste Collection Credit (WCC)</t>
  </si>
  <si>
    <t>China*</t>
  </si>
  <si>
    <t>US*</t>
  </si>
  <si>
    <t>* Number roundings might lead the sum of waste treatment to slightly exceed 100%</t>
  </si>
  <si>
    <t>Tertiary packaging</t>
  </si>
  <si>
    <t xml:space="preserve">China </t>
  </si>
  <si>
    <t>Other plastics</t>
  </si>
  <si>
    <t>PET bottle and PP lid</t>
  </si>
  <si>
    <t>15% release rate due to PET high residual value (PET is likely to be collected through the informal system) and the fact that the PP lid is not detachable</t>
  </si>
  <si>
    <t>Not achieved: progress with 80% recycled content in PET bottles. Could be achieved by using credits such as those being developed by the Recycled Material Standard.</t>
  </si>
  <si>
    <t>Have questions? Please contact:</t>
  </si>
  <si>
    <t>To Achieve Net 100% Recycled at End-of-Life</t>
  </si>
  <si>
    <t>Waste Recycling Credit</t>
  </si>
  <si>
    <t>Waste Collection Credit</t>
  </si>
  <si>
    <t>Introduction to the case study</t>
  </si>
  <si>
    <r>
      <rPr>
        <b/>
        <sz val="12"/>
        <color theme="1" tint="0.34998626667073579"/>
        <rFont val="Calibri"/>
        <family val="2"/>
        <scheme val="minor"/>
      </rPr>
      <t xml:space="preserve">This case study corresponds with Section 5 of the </t>
    </r>
    <r>
      <rPr>
        <b/>
        <i/>
        <sz val="12"/>
        <color theme="1" tint="0.34998626667073579"/>
        <rFont val="Calibri"/>
        <family val="2"/>
        <scheme val="minor"/>
      </rPr>
      <t xml:space="preserve">Guidelines for Corporate Plastic Stewardship, </t>
    </r>
    <r>
      <rPr>
        <b/>
        <sz val="12"/>
        <color theme="1" tint="0.34998626667073579"/>
        <rFont val="Calibri"/>
        <family val="2"/>
        <scheme val="minor"/>
      </rPr>
      <t xml:space="preserve">which is available for download at https://www.3rinitiative.org/guidelines-for-corporates.  </t>
    </r>
    <r>
      <rPr>
        <sz val="12"/>
        <color theme="2" tint="-0.499984740745262"/>
        <rFont val="Calibri"/>
        <family val="2"/>
        <scheme val="minor"/>
      </rPr>
      <t xml:space="preserve">
</t>
    </r>
    <r>
      <rPr>
        <sz val="12"/>
        <color theme="1" tint="0.34998626667073579"/>
        <rFont val="Calibri"/>
        <family val="2"/>
        <scheme val="minor"/>
      </rPr>
      <t xml:space="preserve">
In this study, A fictional company, Ice Tea Co., sells 1 billion litres of bottled iced tea per year, typically in six-packs of one-litre PET bottles. Seventy percent of Ice Tea Co.'s sales are in the United States, and thirty percent are in China. The company has already performed as much lightweighting as possible. </t>
    </r>
    <r>
      <rPr>
        <b/>
        <sz val="12"/>
        <color theme="1" tint="0.34998626667073579"/>
        <rFont val="Calibri"/>
        <family val="2"/>
        <scheme val="minor"/>
      </rPr>
      <t xml:space="preserve">Ice Tea Co. has commited that its packaging will be Net 100% Recycled at End-of-Life by year Y. </t>
    </r>
    <r>
      <rPr>
        <sz val="12"/>
        <color theme="1" tint="0.34998626667073579"/>
        <rFont val="Calibri"/>
        <family val="2"/>
        <scheme val="minor"/>
      </rPr>
      <t xml:space="preserve">
Plastic use in at different stages of the Ice Tea Co. value chain is illustrated in the figure below this box. Currently, a litre of Ice Tea Co. iced tea has the following packaging:
•	Primary packaging: one PET bottle weighs 20 grams (g); each bottle has a polypropylene (PP) lid that weighs 3 g;
•	Secondary packaging: 20 g low-density polyethylene (LDPE) per six-pack; and,
•	Tertiary packaging: 100 g LDPE per 1,000 litres (L).
This case study demonstrates the accounting that can be performed for a baseline year X and a target year Y and the steps - both within and beyond the value chain - that Ice Tea Co. needs to make to achieve its commitment</t>
    </r>
    <r>
      <rPr>
        <i/>
        <sz val="12"/>
        <color theme="1" tint="0.34998626667073579"/>
        <rFont val="Calibri"/>
        <family val="2"/>
        <scheme val="minor"/>
      </rPr>
      <t>.</t>
    </r>
    <r>
      <rPr>
        <sz val="12"/>
        <color theme="1" tint="0.34998626667073579"/>
        <rFont val="Calibri"/>
        <family val="2"/>
        <scheme val="minor"/>
      </rPr>
      <t xml:space="preserve"> </t>
    </r>
    <r>
      <rPr>
        <b/>
        <sz val="12"/>
        <color theme="1" tint="0.34998626667073579"/>
        <rFont val="Calibri"/>
        <family val="2"/>
        <scheme val="minor"/>
      </rPr>
      <t>It is intended for illustrative purposes only.</t>
    </r>
  </si>
  <si>
    <r>
      <t xml:space="preserve">Metrics for year X and year Y as reported in the </t>
    </r>
    <r>
      <rPr>
        <i/>
        <sz val="12"/>
        <color theme="1" tint="0.34998626667073579"/>
        <rFont val="Calibri"/>
        <family val="2"/>
        <scheme val="minor"/>
      </rPr>
      <t>Guidelines</t>
    </r>
  </si>
  <si>
    <r>
      <rPr>
        <b/>
        <sz val="16"/>
        <color rgb="FF0A5A6B"/>
        <rFont val="Calibri"/>
        <family val="2"/>
        <scheme val="minor"/>
      </rPr>
      <t xml:space="preserve">Primary packaging </t>
    </r>
    <r>
      <rPr>
        <sz val="16"/>
        <color rgb="FF0A5A6B"/>
        <rFont val="Calibri"/>
        <family val="2"/>
        <scheme val="minor"/>
      </rPr>
      <t xml:space="preserve">
</t>
    </r>
  </si>
  <si>
    <r>
      <t xml:space="preserve">Year Y: </t>
    </r>
    <r>
      <rPr>
        <b/>
        <sz val="12"/>
        <color theme="1"/>
        <rFont val="Calibri"/>
        <family val="2"/>
        <scheme val="minor"/>
      </rPr>
      <t>Collect and recycle: 
Non detachable lid
Take back system on the Chinese market</t>
    </r>
  </si>
  <si>
    <r>
      <rPr>
        <b/>
        <sz val="12"/>
        <color theme="1"/>
        <rFont val="Calibri"/>
        <family val="2"/>
        <scheme val="minor"/>
      </rPr>
      <t>Avoidance</t>
    </r>
    <r>
      <rPr>
        <sz val="12"/>
        <color theme="1"/>
        <rFont val="Calibri"/>
        <family val="2"/>
        <scheme val="minor"/>
      </rPr>
      <t>: 25% of the original turnover is sold as concentrate</t>
    </r>
  </si>
  <si>
    <r>
      <rPr>
        <b/>
        <sz val="12"/>
        <color theme="1"/>
        <rFont val="Calibri"/>
        <family val="2"/>
        <scheme val="minor"/>
      </rPr>
      <t>Reuse</t>
    </r>
    <r>
      <rPr>
        <sz val="12"/>
        <color theme="1"/>
        <rFont val="Calibri"/>
        <family val="2"/>
        <scheme val="minor"/>
      </rPr>
      <t xml:space="preserve">: </t>
    </r>
    <r>
      <rPr>
        <sz val="12"/>
        <color rgb="FF000000"/>
        <rFont val="Calibri"/>
        <family val="2"/>
        <scheme val="minor"/>
      </rPr>
      <t>50% of non-concentrate iced tea bottles are sold in reusable packaging. The reusable PET packaging weighs 40 g bottle / L and is reused on average 10 times.</t>
    </r>
  </si>
  <si>
    <r>
      <rPr>
        <b/>
        <sz val="12"/>
        <color theme="1"/>
        <rFont val="Calibri"/>
        <family val="2"/>
        <scheme val="minor"/>
      </rPr>
      <t xml:space="preserve">Increase recycled content: </t>
    </r>
    <r>
      <rPr>
        <sz val="12"/>
        <color theme="1"/>
        <rFont val="Calibri"/>
        <family val="2"/>
        <scheme val="minor"/>
      </rPr>
      <t>The recycled content of PET bottles is increased from 50% to 80%.</t>
    </r>
  </si>
  <si>
    <r>
      <rPr>
        <b/>
        <sz val="12"/>
        <color theme="1"/>
        <rFont val="Calibri"/>
        <family val="2"/>
        <scheme val="minor"/>
      </rPr>
      <t>Collect and recycle</t>
    </r>
    <r>
      <rPr>
        <sz val="12"/>
        <color theme="1"/>
        <rFont val="Calibri"/>
        <family val="2"/>
        <scheme val="minor"/>
      </rPr>
      <t>: Non detachable lid &amp; take back system on the Chinese market</t>
    </r>
  </si>
  <si>
    <r>
      <rPr>
        <b/>
        <sz val="12"/>
        <color theme="1"/>
        <rFont val="Calibri"/>
        <family val="2"/>
        <scheme val="minor"/>
      </rPr>
      <t>Investment beyond value chain</t>
    </r>
    <r>
      <rPr>
        <sz val="12"/>
        <color theme="1"/>
        <rFont val="Calibri"/>
        <family val="2"/>
        <scheme val="minor"/>
      </rPr>
      <t xml:space="preserve"> to become have Net Zero Plastic Leakage and Net 100% Recycled at End-of-Life</t>
    </r>
  </si>
  <si>
    <r>
      <t xml:space="preserve">Reuse: </t>
    </r>
    <r>
      <rPr>
        <b/>
        <sz val="12"/>
        <color rgb="FF000000"/>
        <rFont val="Calibri"/>
        <family val="2"/>
        <scheme val="minor"/>
      </rPr>
      <t>50% of non-concentrate iced tea bottles are sold in reusable packaging. The reusable PET packaging weighs 40 g bottle / L and is reused on average 10 times.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</si>
</sst>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0.0%"/>
  </numFmts>
  <fonts count="38">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charset val="128"/>
      <scheme val="minor"/>
    </font>
    <font>
      <sz val="10"/>
      <color indexed="8"/>
      <name val="Helvetica Neue"/>
      <family val="2"/>
    </font>
    <font>
      <b/>
      <sz val="20"/>
      <color theme="0"/>
      <name val="Calibri"/>
      <family val="2"/>
      <scheme val="minor"/>
    </font>
    <font>
      <u/>
      <sz val="11"/>
      <color theme="10"/>
      <name val="Calibri"/>
      <family val="2"/>
      <scheme val="minor"/>
    </font>
    <font>
      <b/>
      <sz val="18"/>
      <color theme="1" tint="0.34998626667073579"/>
      <name val="Calibri"/>
      <family val="2"/>
      <scheme val="minor"/>
    </font>
    <font>
      <sz val="12"/>
      <color theme="1" tint="0.34998626667073579"/>
      <name val="Calibri"/>
      <family val="2"/>
      <scheme val="minor"/>
    </font>
    <font>
      <b/>
      <sz val="18"/>
      <color rgb="FF256577"/>
      <name val="Calibri"/>
      <family val="2"/>
      <scheme val="minor"/>
    </font>
    <font>
      <b/>
      <sz val="18"/>
      <color theme="3"/>
      <name val="Calibri"/>
      <family val="2"/>
      <scheme val="minor"/>
    </font>
    <font>
      <sz val="12"/>
      <color rgb="FF256577"/>
      <name val="Calibri"/>
      <family val="2"/>
      <scheme val="minor"/>
    </font>
    <font>
      <b/>
      <sz val="11"/>
      <color theme="0"/>
      <name val="Calibri"/>
      <family val="2"/>
      <scheme val="minor"/>
    </font>
    <font>
      <sz val="11"/>
      <color theme="0"/>
      <name val="Calibri"/>
      <family val="2"/>
      <scheme val="minor"/>
    </font>
    <font>
      <b/>
      <sz val="20"/>
      <color theme="1" tint="0.34998626667073579"/>
      <name val="Calibri"/>
      <family val="2"/>
      <scheme val="minor"/>
    </font>
    <font>
      <b/>
      <sz val="11"/>
      <color theme="1" tint="0.34998626667073579"/>
      <name val="Calibri"/>
      <family val="2"/>
      <scheme val="minor"/>
    </font>
    <font>
      <sz val="11"/>
      <color theme="1" tint="0.34998626667073579"/>
      <name val="Calibri"/>
      <family val="2"/>
      <scheme val="minor"/>
    </font>
    <font>
      <b/>
      <sz val="12"/>
      <color theme="1" tint="0.34998626667073579"/>
      <name val="Calibri"/>
      <family val="2"/>
      <scheme val="minor"/>
    </font>
    <font>
      <b/>
      <i/>
      <sz val="12"/>
      <color theme="1" tint="0.34998626667073579"/>
      <name val="Calibri"/>
      <family val="2"/>
      <scheme val="minor"/>
    </font>
    <font>
      <sz val="12"/>
      <color theme="2" tint="-0.499984740745262"/>
      <name val="Calibri"/>
      <family val="2"/>
      <scheme val="minor"/>
    </font>
    <font>
      <i/>
      <sz val="12"/>
      <color theme="1" tint="0.34998626667073579"/>
      <name val="Calibri"/>
      <family val="2"/>
      <scheme val="minor"/>
    </font>
    <font>
      <u/>
      <sz val="12"/>
      <color theme="1" tint="0.34998626667073579"/>
      <name val="Calibri"/>
      <family val="2"/>
      <scheme val="minor"/>
    </font>
    <font>
      <b/>
      <sz val="18"/>
      <color rgb="FF00C1E7"/>
      <name val="Calibri"/>
      <family val="2"/>
      <scheme val="minor"/>
    </font>
    <font>
      <sz val="16"/>
      <color rgb="FF00536C"/>
      <name val="Calibri"/>
      <family val="2"/>
      <scheme val="minor"/>
    </font>
    <font>
      <sz val="16"/>
      <color rgb="FF0A5A6B"/>
      <name val="Calibri"/>
      <family val="2"/>
      <scheme val="minor"/>
    </font>
    <font>
      <b/>
      <sz val="16"/>
      <color rgb="FF0A5A6B"/>
      <name val="Calibri"/>
      <family val="2"/>
      <scheme val="minor"/>
    </font>
    <font>
      <b/>
      <sz val="16"/>
      <color theme="3"/>
      <name val="Calibri"/>
      <family val="2"/>
      <scheme val="minor"/>
    </font>
    <font>
      <sz val="16"/>
      <color theme="1"/>
      <name val="Calibri"/>
      <family val="2"/>
      <scheme val="minor"/>
    </font>
    <font>
      <b/>
      <sz val="12"/>
      <color rgb="FF00C1E7"/>
      <name val="Calibri"/>
      <family val="2"/>
      <scheme val="minor"/>
    </font>
    <font>
      <b/>
      <sz val="14"/>
      <color rgb="FF256577"/>
      <name val="Calibri"/>
      <family val="2"/>
      <scheme val="minor"/>
    </font>
    <font>
      <b/>
      <sz val="18"/>
      <color theme="1" tint="0.249977111117893"/>
      <name val="Calibri"/>
      <family val="2"/>
      <scheme val="minor"/>
    </font>
    <font>
      <sz val="12"/>
      <color theme="1" tint="0.249977111117893"/>
      <name val="Calibri"/>
      <family val="2"/>
      <scheme val="minor"/>
    </font>
    <font>
      <b/>
      <sz val="12"/>
      <color theme="1"/>
      <name val="Calibri"/>
      <family val="2"/>
      <scheme val="minor"/>
    </font>
    <font>
      <b/>
      <sz val="12"/>
      <color theme="1" tint="0.249977111117893"/>
      <name val="Calibri"/>
      <family val="2"/>
      <scheme val="minor"/>
    </font>
    <font>
      <sz val="12"/>
      <color rgb="FF000000"/>
      <name val="Calibri"/>
      <family val="2"/>
      <scheme val="minor"/>
    </font>
    <font>
      <sz val="12"/>
      <color theme="0"/>
      <name val="Calibri"/>
      <family val="2"/>
      <scheme val="minor"/>
    </font>
    <font>
      <b/>
      <sz val="10"/>
      <color theme="0"/>
      <name val="Calibri"/>
      <family val="2"/>
      <scheme val="minor"/>
    </font>
    <font>
      <b/>
      <sz val="12"/>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256577"/>
        <bgColor indexed="64"/>
      </patternFill>
    </fill>
    <fill>
      <patternFill patternType="solid">
        <fgColor theme="0" tint="-0.34998626667073579"/>
        <bgColor indexed="64"/>
      </patternFill>
    </fill>
    <fill>
      <patternFill patternType="solid">
        <fgColor rgb="FF7ED0E7"/>
        <bgColor indexed="64"/>
      </patternFill>
    </fill>
    <fill>
      <patternFill patternType="solid">
        <fgColor theme="4"/>
        <bgColor indexed="64"/>
      </patternFill>
    </fill>
    <fill>
      <patternFill patternType="solid">
        <fgColor rgb="FFFFFFFF"/>
        <bgColor rgb="FFFFFFFF"/>
      </patternFill>
    </fill>
    <fill>
      <patternFill patternType="solid">
        <fgColor rgb="FF256577"/>
        <bgColor rgb="FFFFFFFF"/>
      </patternFill>
    </fill>
    <fill>
      <patternFill patternType="solid">
        <fgColor theme="0"/>
        <bgColor rgb="FFFFFFFF"/>
      </patternFill>
    </fill>
    <fill>
      <patternFill patternType="solid">
        <fgColor rgb="FF00546C"/>
        <bgColor indexed="64"/>
      </patternFill>
    </fill>
    <fill>
      <patternFill patternType="solid">
        <fgColor rgb="FFE6E966"/>
        <bgColor indexed="64"/>
      </patternFill>
    </fill>
    <fill>
      <patternFill patternType="solid">
        <fgColor rgb="FFE7EA66"/>
        <bgColor indexed="64"/>
      </patternFill>
    </fill>
    <fill>
      <patternFill patternType="solid">
        <fgColor theme="0" tint="-4.9989318521683403E-2"/>
        <bgColor indexed="64"/>
      </patternFill>
    </fill>
    <fill>
      <patternFill patternType="solid">
        <fgColor rgb="FFCAFFF8"/>
        <bgColor indexed="64"/>
      </patternFill>
    </fill>
  </fills>
  <borders count="31">
    <border>
      <left/>
      <right/>
      <top/>
      <bottom/>
      <diagonal/>
    </border>
    <border>
      <left style="thin">
        <color rgb="FF256577"/>
      </left>
      <right/>
      <top style="thin">
        <color rgb="FF256577"/>
      </top>
      <bottom/>
      <diagonal/>
    </border>
    <border>
      <left/>
      <right/>
      <top style="thin">
        <color rgb="FF256577"/>
      </top>
      <bottom/>
      <diagonal/>
    </border>
    <border>
      <left/>
      <right style="thin">
        <color rgb="FF256577"/>
      </right>
      <top style="thin">
        <color rgb="FF256577"/>
      </top>
      <bottom/>
      <diagonal/>
    </border>
    <border>
      <left style="thin">
        <color rgb="FF256577"/>
      </left>
      <right/>
      <top/>
      <bottom/>
      <diagonal/>
    </border>
    <border>
      <left/>
      <right style="thin">
        <color rgb="FF256577"/>
      </right>
      <top/>
      <bottom/>
      <diagonal/>
    </border>
    <border>
      <left style="thin">
        <color rgb="FF256577"/>
      </left>
      <right/>
      <top/>
      <bottom style="thin">
        <color rgb="FF256577"/>
      </bottom>
      <diagonal/>
    </border>
    <border>
      <left/>
      <right/>
      <top/>
      <bottom style="thin">
        <color rgb="FF256577"/>
      </bottom>
      <diagonal/>
    </border>
    <border>
      <left/>
      <right style="thin">
        <color rgb="FF256577"/>
      </right>
      <top/>
      <bottom style="thin">
        <color rgb="FF256577"/>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rgb="FFFFFFFF"/>
      </left>
      <right/>
      <top/>
      <bottom style="medium">
        <color rgb="FFFFFFFF"/>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rgb="FFFFFFFF"/>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s>
  <cellStyleXfs count="7">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applyNumberFormat="0" applyFill="0" applyBorder="0" applyProtection="0">
      <alignment vertical="top" wrapText="1"/>
    </xf>
    <xf numFmtId="0" fontId="6" fillId="0" borderId="0" applyNumberFormat="0" applyFill="0" applyBorder="0" applyAlignment="0" applyProtection="0"/>
    <xf numFmtId="0" fontId="4" fillId="0" borderId="0" applyNumberFormat="0" applyFill="0" applyBorder="0" applyProtection="0">
      <alignment vertical="top" wrapText="1"/>
    </xf>
  </cellStyleXfs>
  <cellXfs count="175">
    <xf numFmtId="0" fontId="0" fillId="0" borderId="0" xfId="0"/>
    <xf numFmtId="0" fontId="5" fillId="3"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center" vertical="center"/>
    </xf>
    <xf numFmtId="0" fontId="10" fillId="2" borderId="0" xfId="0" applyFont="1" applyFill="1" applyAlignment="1">
      <alignment horizontal="center" vertical="center"/>
    </xf>
    <xf numFmtId="0" fontId="0" fillId="3" borderId="0" xfId="0" applyFont="1" applyFill="1" applyAlignment="1">
      <alignment vertical="center"/>
    </xf>
    <xf numFmtId="0" fontId="0" fillId="6" borderId="0" xfId="0" applyFont="1" applyFill="1" applyAlignment="1">
      <alignment vertical="center"/>
    </xf>
    <xf numFmtId="0" fontId="1" fillId="2" borderId="0" xfId="0" applyFont="1" applyFill="1" applyAlignment="1">
      <alignment vertical="center"/>
    </xf>
    <xf numFmtId="0" fontId="14" fillId="7" borderId="0" xfId="0" applyFont="1" applyFill="1" applyAlignment="1">
      <alignment horizontal="center" vertical="center" wrapText="1"/>
    </xf>
    <xf numFmtId="0" fontId="15" fillId="7" borderId="0" xfId="0" applyFont="1" applyFill="1" applyAlignment="1">
      <alignment horizontal="center" vertical="center" wrapText="1"/>
    </xf>
    <xf numFmtId="0" fontId="16" fillId="7" borderId="0" xfId="0" applyFont="1" applyFill="1" applyAlignment="1">
      <alignment horizontal="center"/>
    </xf>
    <xf numFmtId="0" fontId="12" fillId="3" borderId="1" xfId="0" applyFont="1" applyFill="1" applyBorder="1" applyAlignment="1">
      <alignment vertical="center"/>
    </xf>
    <xf numFmtId="0" fontId="15" fillId="8" borderId="2" xfId="0" applyFont="1" applyFill="1" applyBorder="1" applyAlignment="1">
      <alignment horizontal="center" vertical="center"/>
    </xf>
    <xf numFmtId="0" fontId="16" fillId="3" borderId="2" xfId="0" applyFont="1" applyFill="1" applyBorder="1" applyAlignment="1">
      <alignment vertical="center"/>
    </xf>
    <xf numFmtId="0" fontId="16" fillId="8" borderId="2" xfId="0" applyFont="1" applyFill="1" applyBorder="1" applyAlignment="1">
      <alignment vertical="center"/>
    </xf>
    <xf numFmtId="0" fontId="16" fillId="3" borderId="3" xfId="0" applyFont="1" applyFill="1" applyBorder="1" applyAlignment="1">
      <alignment vertical="center"/>
    </xf>
    <xf numFmtId="0" fontId="15" fillId="2" borderId="4" xfId="0" applyFont="1" applyFill="1" applyBorder="1" applyAlignment="1">
      <alignment vertical="center"/>
    </xf>
    <xf numFmtId="0" fontId="15" fillId="9" borderId="0" xfId="0" applyFont="1" applyFill="1" applyAlignment="1">
      <alignment horizontal="center" vertical="center"/>
    </xf>
    <xf numFmtId="0" fontId="16" fillId="2" borderId="0" xfId="0" applyFont="1" applyFill="1" applyAlignment="1">
      <alignment vertical="center"/>
    </xf>
    <xf numFmtId="0" fontId="16" fillId="9" borderId="0" xfId="0" applyFont="1" applyFill="1" applyAlignment="1">
      <alignment vertical="center"/>
    </xf>
    <xf numFmtId="0" fontId="16" fillId="2" borderId="5" xfId="0" applyFont="1" applyFill="1" applyBorder="1" applyAlignment="1">
      <alignment vertical="center"/>
    </xf>
    <xf numFmtId="0" fontId="16" fillId="2" borderId="4" xfId="0" applyFont="1" applyFill="1" applyBorder="1" applyAlignment="1">
      <alignment vertical="center"/>
    </xf>
    <xf numFmtId="0" fontId="16" fillId="2" borderId="6" xfId="0" applyFont="1" applyFill="1" applyBorder="1" applyAlignment="1">
      <alignment vertical="center"/>
    </xf>
    <xf numFmtId="0" fontId="16" fillId="9" borderId="7" xfId="0" applyFont="1" applyFill="1" applyBorder="1" applyAlignment="1">
      <alignment vertical="center"/>
    </xf>
    <xf numFmtId="0" fontId="16" fillId="2" borderId="8" xfId="0" applyFont="1" applyFill="1" applyBorder="1" applyAlignment="1">
      <alignment vertical="center"/>
    </xf>
    <xf numFmtId="0" fontId="8" fillId="9" borderId="0" xfId="0" applyFont="1" applyFill="1" applyAlignment="1">
      <alignment vertical="center"/>
    </xf>
    <xf numFmtId="0" fontId="8" fillId="9" borderId="0" xfId="0" applyFont="1" applyFill="1" applyAlignment="1">
      <alignment vertical="center" wrapText="1"/>
    </xf>
    <xf numFmtId="0" fontId="0" fillId="2" borderId="0" xfId="0" applyFont="1" applyFill="1" applyAlignment="1">
      <alignment vertical="center"/>
    </xf>
    <xf numFmtId="0" fontId="17" fillId="9" borderId="0" xfId="0" applyFont="1" applyFill="1" applyAlignment="1">
      <alignment horizontal="left" vertical="top"/>
    </xf>
    <xf numFmtId="0" fontId="8" fillId="2" borderId="0" xfId="0" applyFont="1" applyFill="1" applyAlignment="1">
      <alignment horizontal="left" vertical="center" wrapText="1"/>
    </xf>
    <xf numFmtId="0" fontId="17" fillId="9" borderId="0" xfId="0" applyFont="1" applyFill="1" applyAlignment="1">
      <alignment horizontal="left" vertical="center"/>
    </xf>
    <xf numFmtId="0" fontId="8" fillId="2" borderId="0" xfId="0" applyFont="1" applyFill="1" applyAlignment="1">
      <alignment horizontal="left" vertical="center" wrapText="1"/>
    </xf>
    <xf numFmtId="0" fontId="17" fillId="2" borderId="0" xfId="0" applyFont="1" applyFill="1" applyAlignment="1">
      <alignment horizontal="center" vertical="center"/>
    </xf>
    <xf numFmtId="0" fontId="17" fillId="2" borderId="0" xfId="0" applyFont="1" applyFill="1" applyAlignment="1">
      <alignment vertical="center"/>
    </xf>
    <xf numFmtId="0" fontId="8" fillId="7" borderId="0" xfId="0" applyFont="1" applyFill="1" applyAlignment="1">
      <alignment horizontal="left"/>
    </xf>
    <xf numFmtId="0" fontId="21" fillId="9" borderId="0" xfId="5" applyFont="1" applyFill="1" applyBorder="1"/>
    <xf numFmtId="0" fontId="21" fillId="0" borderId="0" xfId="5" applyFont="1"/>
    <xf numFmtId="0" fontId="8" fillId="9" borderId="7" xfId="0" applyFont="1" applyFill="1" applyBorder="1" applyAlignment="1">
      <alignment vertical="center"/>
    </xf>
    <xf numFmtId="0" fontId="8" fillId="2" borderId="7" xfId="0" applyFont="1" applyFill="1" applyBorder="1" applyAlignment="1">
      <alignment vertical="center"/>
    </xf>
    <xf numFmtId="0" fontId="8" fillId="9" borderId="7" xfId="0" applyFont="1" applyFill="1" applyBorder="1" applyAlignment="1">
      <alignment vertical="center" wrapText="1"/>
    </xf>
    <xf numFmtId="0" fontId="0" fillId="3" borderId="0" xfId="0" applyFont="1" applyFill="1" applyAlignment="1">
      <alignment horizontal="center" vertical="center"/>
    </xf>
    <xf numFmtId="0" fontId="0" fillId="2" borderId="0" xfId="0" applyFont="1" applyFill="1" applyAlignment="1">
      <alignment horizontal="center" vertical="center"/>
    </xf>
    <xf numFmtId="0" fontId="0" fillId="2" borderId="0" xfId="0" applyFont="1" applyFill="1"/>
    <xf numFmtId="0" fontId="0" fillId="0" borderId="0" xfId="0" applyFont="1"/>
    <xf numFmtId="0" fontId="0" fillId="2" borderId="0" xfId="0" applyFont="1" applyFill="1" applyAlignment="1">
      <alignment horizontal="center"/>
    </xf>
    <xf numFmtId="0" fontId="22" fillId="10" borderId="9" xfId="0" applyFont="1" applyFill="1" applyBorder="1" applyAlignment="1">
      <alignment horizontal="left" vertical="center" wrapText="1" readingOrder="1"/>
    </xf>
    <xf numFmtId="0" fontId="22" fillId="10" borderId="9" xfId="0" applyFont="1" applyFill="1" applyBorder="1" applyAlignment="1">
      <alignment horizontal="center" vertical="center" wrapText="1" readingOrder="1"/>
    </xf>
    <xf numFmtId="0" fontId="22" fillId="10" borderId="9" xfId="0" applyFont="1" applyFill="1" applyBorder="1" applyAlignment="1">
      <alignment horizontal="left" vertical="center" wrapText="1" readingOrder="1"/>
    </xf>
    <xf numFmtId="0" fontId="23" fillId="11" borderId="13" xfId="0" applyFont="1" applyFill="1" applyBorder="1" applyAlignment="1">
      <alignment horizontal="left" vertical="center" wrapText="1" readingOrder="1"/>
    </xf>
    <xf numFmtId="0" fontId="24" fillId="11" borderId="15" xfId="0" applyFont="1" applyFill="1" applyBorder="1" applyAlignment="1">
      <alignment horizontal="left" vertical="center" wrapText="1" readingOrder="1"/>
    </xf>
    <xf numFmtId="165" fontId="24" fillId="11" borderId="16" xfId="1" applyNumberFormat="1" applyFont="1" applyFill="1" applyBorder="1" applyAlignment="1">
      <alignment vertical="center" wrapText="1" readingOrder="1"/>
    </xf>
    <xf numFmtId="0" fontId="24" fillId="11" borderId="17" xfId="0" applyFont="1" applyFill="1" applyBorder="1" applyAlignment="1">
      <alignment horizontal="center" vertical="center" wrapText="1" readingOrder="1"/>
    </xf>
    <xf numFmtId="0" fontId="22" fillId="10" borderId="10" xfId="0" applyFont="1" applyFill="1" applyBorder="1" applyAlignment="1">
      <alignment horizontal="left" vertical="center" wrapText="1" readingOrder="1"/>
    </xf>
    <xf numFmtId="0" fontId="23" fillId="11" borderId="12" xfId="0" applyFont="1" applyFill="1" applyBorder="1" applyAlignment="1">
      <alignment horizontal="left" vertical="center" wrapText="1" readingOrder="1"/>
    </xf>
    <xf numFmtId="0" fontId="24" fillId="11" borderId="18" xfId="0" applyFont="1" applyFill="1" applyBorder="1" applyAlignment="1">
      <alignment horizontal="left" vertical="center" wrapText="1" readingOrder="1"/>
    </xf>
    <xf numFmtId="165" fontId="24" fillId="11" borderId="0" xfId="1" applyNumberFormat="1" applyFont="1" applyFill="1" applyBorder="1" applyAlignment="1">
      <alignment vertical="center" wrapText="1" readingOrder="1"/>
    </xf>
    <xf numFmtId="0" fontId="24" fillId="11" borderId="19" xfId="0" applyFont="1" applyFill="1" applyBorder="1" applyAlignment="1">
      <alignment horizontal="center" vertical="center" wrapText="1" readingOrder="1"/>
    </xf>
    <xf numFmtId="0" fontId="25" fillId="11" borderId="15" xfId="0" applyFont="1" applyFill="1" applyBorder="1" applyAlignment="1">
      <alignment horizontal="left" vertical="center" wrapText="1" readingOrder="1"/>
    </xf>
    <xf numFmtId="0" fontId="22" fillId="10" borderId="11" xfId="0" applyFont="1" applyFill="1" applyBorder="1" applyAlignment="1">
      <alignment horizontal="left" vertical="center" wrapText="1" readingOrder="1"/>
    </xf>
    <xf numFmtId="0" fontId="23" fillId="11" borderId="23" xfId="0" applyFont="1" applyFill="1" applyBorder="1" applyAlignment="1">
      <alignment horizontal="left" vertical="center" wrapText="1" readingOrder="1"/>
    </xf>
    <xf numFmtId="165" fontId="25" fillId="11" borderId="16" xfId="1" applyNumberFormat="1" applyFont="1" applyFill="1" applyBorder="1" applyAlignment="1">
      <alignment vertical="center" wrapText="1" readingOrder="1"/>
    </xf>
    <xf numFmtId="0" fontId="25" fillId="11" borderId="17" xfId="0" applyFont="1" applyFill="1" applyBorder="1" applyAlignment="1">
      <alignment horizontal="center" vertical="center" wrapText="1" readingOrder="1"/>
    </xf>
    <xf numFmtId="0" fontId="26" fillId="12" borderId="16" xfId="0" applyFont="1" applyFill="1" applyBorder="1" applyAlignment="1">
      <alignment vertical="center"/>
    </xf>
    <xf numFmtId="0" fontId="26" fillId="12" borderId="17" xfId="0" applyFont="1" applyFill="1" applyBorder="1" applyAlignment="1">
      <alignment horizontal="center" vertical="center"/>
    </xf>
    <xf numFmtId="9" fontId="24" fillId="12" borderId="0" xfId="2" applyFont="1" applyFill="1" applyBorder="1" applyAlignment="1">
      <alignment vertical="center" wrapText="1" readingOrder="1"/>
    </xf>
    <xf numFmtId="0" fontId="26" fillId="12" borderId="19" xfId="0" applyFont="1" applyFill="1" applyBorder="1" applyAlignment="1">
      <alignment horizontal="center" vertical="center"/>
    </xf>
    <xf numFmtId="9" fontId="24" fillId="12" borderId="16" xfId="2" applyFont="1" applyFill="1" applyBorder="1" applyAlignment="1">
      <alignment vertical="center" wrapText="1" readingOrder="1"/>
    </xf>
    <xf numFmtId="0" fontId="23" fillId="11" borderId="12" xfId="0" applyFont="1" applyFill="1" applyBorder="1" applyAlignment="1">
      <alignment horizontal="left" vertical="center" wrapText="1" readingOrder="1"/>
    </xf>
    <xf numFmtId="0" fontId="25" fillId="12" borderId="15" xfId="0" applyFont="1" applyFill="1" applyBorder="1" applyAlignment="1">
      <alignment horizontal="left" vertical="center" wrapText="1" readingOrder="1"/>
    </xf>
    <xf numFmtId="0" fontId="24" fillId="12" borderId="18" xfId="0" applyFont="1" applyFill="1" applyBorder="1" applyAlignment="1">
      <alignment horizontal="left" vertical="center" wrapText="1" readingOrder="1"/>
    </xf>
    <xf numFmtId="9" fontId="24" fillId="12" borderId="0" xfId="2" applyNumberFormat="1" applyFont="1" applyFill="1" applyBorder="1" applyAlignment="1">
      <alignment vertical="center" wrapText="1" readingOrder="1"/>
    </xf>
    <xf numFmtId="9" fontId="24" fillId="12" borderId="0" xfId="2" applyFont="1" applyFill="1" applyBorder="1" applyAlignment="1">
      <alignment horizontal="center" vertical="center" wrapText="1" readingOrder="1"/>
    </xf>
    <xf numFmtId="9" fontId="24" fillId="12" borderId="17" xfId="2" applyFont="1" applyFill="1" applyBorder="1" applyAlignment="1">
      <alignment horizontal="center" vertical="center" wrapText="1" readingOrder="1"/>
    </xf>
    <xf numFmtId="9" fontId="24" fillId="12" borderId="19" xfId="2" applyFont="1" applyFill="1" applyBorder="1" applyAlignment="1">
      <alignment horizontal="center" vertical="center" wrapText="1" readingOrder="1"/>
    </xf>
    <xf numFmtId="0" fontId="24" fillId="12" borderId="15" xfId="0" applyFont="1" applyFill="1" applyBorder="1" applyAlignment="1">
      <alignment horizontal="left" vertical="center" wrapText="1" readingOrder="1"/>
    </xf>
    <xf numFmtId="164" fontId="24" fillId="12" borderId="16" xfId="1" applyFont="1" applyFill="1" applyBorder="1" applyAlignment="1">
      <alignment vertical="center" wrapText="1" readingOrder="1"/>
    </xf>
    <xf numFmtId="0" fontId="25" fillId="12" borderId="18" xfId="0" applyFont="1" applyFill="1" applyBorder="1" applyAlignment="1">
      <alignment horizontal="left" vertical="center" wrapText="1" readingOrder="1"/>
    </xf>
    <xf numFmtId="165" fontId="25" fillId="11" borderId="0" xfId="1" applyNumberFormat="1" applyFont="1" applyFill="1" applyBorder="1" applyAlignment="1">
      <alignment vertical="center" wrapText="1" readingOrder="1"/>
    </xf>
    <xf numFmtId="9" fontId="25" fillId="12" borderId="19" xfId="2" applyFont="1" applyFill="1" applyBorder="1" applyAlignment="1">
      <alignment horizontal="center" vertical="center" wrapText="1" readingOrder="1"/>
    </xf>
    <xf numFmtId="0" fontId="23" fillId="11" borderId="13" xfId="0" applyFont="1" applyFill="1" applyBorder="1" applyAlignment="1">
      <alignment horizontal="left" vertical="center" wrapText="1" readingOrder="1"/>
    </xf>
    <xf numFmtId="0" fontId="24" fillId="12" borderId="15" xfId="0" applyFont="1" applyFill="1" applyBorder="1" applyAlignment="1">
      <alignment horizontal="left" vertical="center" wrapText="1" readingOrder="1"/>
    </xf>
    <xf numFmtId="0" fontId="27" fillId="12" borderId="16" xfId="0" applyFont="1" applyFill="1" applyBorder="1" applyAlignment="1">
      <alignment vertical="center"/>
    </xf>
    <xf numFmtId="0" fontId="27" fillId="12" borderId="17" xfId="0" applyFont="1" applyFill="1" applyBorder="1" applyAlignment="1">
      <alignment horizontal="center"/>
    </xf>
    <xf numFmtId="0" fontId="24" fillId="12" borderId="18" xfId="0" applyFont="1" applyFill="1" applyBorder="1" applyAlignment="1">
      <alignment horizontal="left" vertical="center" wrapText="1" readingOrder="1"/>
    </xf>
    <xf numFmtId="0" fontId="27" fillId="12" borderId="0" xfId="0" applyFont="1" applyFill="1" applyBorder="1" applyAlignment="1">
      <alignment vertical="center"/>
    </xf>
    <xf numFmtId="0" fontId="27" fillId="12" borderId="19" xfId="0" applyFont="1" applyFill="1" applyBorder="1" applyAlignment="1">
      <alignment horizontal="center"/>
    </xf>
    <xf numFmtId="0" fontId="22" fillId="10" borderId="0" xfId="0" applyFont="1" applyFill="1" applyBorder="1" applyAlignment="1">
      <alignment horizontal="left" vertical="center" wrapText="1" readingOrder="1"/>
    </xf>
    <xf numFmtId="0" fontId="24" fillId="12" borderId="20" xfId="0" applyFont="1" applyFill="1" applyBorder="1" applyAlignment="1">
      <alignment horizontal="left" vertical="center" wrapText="1" readingOrder="1"/>
    </xf>
    <xf numFmtId="0" fontId="27" fillId="12" borderId="21" xfId="0" applyFont="1" applyFill="1" applyBorder="1" applyAlignment="1">
      <alignment vertical="center"/>
    </xf>
    <xf numFmtId="0" fontId="27" fillId="12" borderId="22" xfId="0" applyFont="1" applyFill="1" applyBorder="1" applyAlignment="1">
      <alignment horizontal="center"/>
    </xf>
    <xf numFmtId="0" fontId="22" fillId="10" borderId="9" xfId="0" applyFont="1" applyFill="1" applyBorder="1" applyAlignment="1">
      <alignment vertical="center" wrapText="1" readingOrder="1"/>
    </xf>
    <xf numFmtId="0" fontId="24" fillId="11" borderId="19" xfId="0" applyFont="1" applyFill="1" applyBorder="1" applyAlignment="1">
      <alignment horizontal="left" vertical="center" wrapText="1" readingOrder="1"/>
    </xf>
    <xf numFmtId="0" fontId="24" fillId="11" borderId="17" xfId="0" applyFont="1" applyFill="1" applyBorder="1" applyAlignment="1">
      <alignment horizontal="left" vertical="center" wrapText="1" readingOrder="1"/>
    </xf>
    <xf numFmtId="0" fontId="25" fillId="11" borderId="17" xfId="0" applyFont="1" applyFill="1" applyBorder="1" applyAlignment="1">
      <alignment horizontal="left" vertical="center" wrapText="1" readingOrder="1"/>
    </xf>
    <xf numFmtId="0" fontId="26" fillId="12" borderId="17" xfId="0" applyFont="1" applyFill="1" applyBorder="1" applyAlignment="1">
      <alignment horizontal="left" vertical="center"/>
    </xf>
    <xf numFmtId="0" fontId="26" fillId="12" borderId="19" xfId="0" applyFont="1" applyFill="1" applyBorder="1" applyAlignment="1">
      <alignment horizontal="left" vertical="center"/>
    </xf>
    <xf numFmtId="9" fontId="24" fillId="12" borderId="0" xfId="2" applyFont="1" applyFill="1" applyBorder="1" applyAlignment="1">
      <alignment horizontal="left" vertical="center" wrapText="1" readingOrder="1"/>
    </xf>
    <xf numFmtId="9" fontId="24" fillId="12" borderId="17" xfId="2" applyFont="1" applyFill="1" applyBorder="1" applyAlignment="1">
      <alignment horizontal="left" vertical="center" wrapText="1" readingOrder="1"/>
    </xf>
    <xf numFmtId="9" fontId="24" fillId="12" borderId="19" xfId="2" applyFont="1" applyFill="1" applyBorder="1" applyAlignment="1">
      <alignment horizontal="left" vertical="center" wrapText="1" readingOrder="1"/>
    </xf>
    <xf numFmtId="9" fontId="25" fillId="12" borderId="19" xfId="2" applyFont="1" applyFill="1" applyBorder="1" applyAlignment="1">
      <alignment horizontal="left" vertical="center" wrapText="1" readingOrder="1"/>
    </xf>
    <xf numFmtId="0" fontId="24" fillId="12" borderId="24" xfId="0" applyFont="1" applyFill="1" applyBorder="1" applyAlignment="1">
      <alignment horizontal="left" vertical="center" wrapText="1" readingOrder="1"/>
    </xf>
    <xf numFmtId="165" fontId="25" fillId="11" borderId="25" xfId="1" applyNumberFormat="1" applyFont="1" applyFill="1" applyBorder="1" applyAlignment="1">
      <alignment vertical="center" wrapText="1" readingOrder="1"/>
    </xf>
    <xf numFmtId="9" fontId="25" fillId="12" borderId="26" xfId="2" applyFont="1" applyFill="1" applyBorder="1" applyAlignment="1">
      <alignment horizontal="left" vertical="center" wrapText="1" readingOrder="1"/>
    </xf>
    <xf numFmtId="0" fontId="22" fillId="10" borderId="27" xfId="0" applyFont="1" applyFill="1" applyBorder="1" applyAlignment="1">
      <alignment horizontal="left" vertical="center" wrapText="1" readingOrder="1"/>
    </xf>
    <xf numFmtId="0" fontId="23" fillId="11" borderId="14" xfId="0" applyFont="1" applyFill="1" applyBorder="1" applyAlignment="1">
      <alignment horizontal="left" vertical="center" wrapText="1" readingOrder="1"/>
    </xf>
    <xf numFmtId="0" fontId="24" fillId="12" borderId="25" xfId="0" applyFont="1" applyFill="1" applyBorder="1" applyAlignment="1">
      <alignment horizontal="left" vertical="center" wrapText="1" readingOrder="1"/>
    </xf>
    <xf numFmtId="9" fontId="24" fillId="12" borderId="25" xfId="2" applyFont="1" applyFill="1" applyBorder="1" applyAlignment="1">
      <alignment vertical="center" wrapText="1" readingOrder="1"/>
    </xf>
    <xf numFmtId="0" fontId="27" fillId="12" borderId="26" xfId="0" applyFont="1" applyFill="1" applyBorder="1" applyAlignment="1">
      <alignment horizontal="left"/>
    </xf>
    <xf numFmtId="0" fontId="22" fillId="10" borderId="0" xfId="0" applyFont="1" applyFill="1" applyBorder="1" applyAlignment="1">
      <alignment horizontal="left" vertical="center" wrapText="1" readingOrder="1"/>
    </xf>
    <xf numFmtId="0" fontId="24" fillId="12" borderId="28" xfId="0" applyFont="1" applyFill="1" applyBorder="1" applyAlignment="1">
      <alignment horizontal="left" vertical="center" wrapText="1" readingOrder="1"/>
    </xf>
    <xf numFmtId="0" fontId="24" fillId="12" borderId="21" xfId="0" applyFont="1" applyFill="1" applyBorder="1" applyAlignment="1">
      <alignment horizontal="left" vertical="center" wrapText="1" readingOrder="1"/>
    </xf>
    <xf numFmtId="0" fontId="27" fillId="12" borderId="22" xfId="0" applyFont="1" applyFill="1" applyBorder="1" applyAlignment="1">
      <alignment horizontal="left"/>
    </xf>
    <xf numFmtId="0" fontId="23" fillId="11" borderId="28" xfId="0" applyFont="1" applyFill="1" applyBorder="1" applyAlignment="1">
      <alignment horizontal="left" vertical="center" wrapText="1" readingOrder="1"/>
    </xf>
    <xf numFmtId="9" fontId="24" fillId="12" borderId="15" xfId="2" applyFont="1" applyFill="1" applyBorder="1" applyAlignment="1">
      <alignment horizontal="left" vertical="center" wrapText="1" readingOrder="1"/>
    </xf>
    <xf numFmtId="9" fontId="24" fillId="12" borderId="16" xfId="2" applyFont="1" applyFill="1" applyBorder="1" applyAlignment="1">
      <alignment horizontal="left" vertical="center" wrapText="1" readingOrder="1"/>
    </xf>
    <xf numFmtId="0" fontId="28" fillId="10" borderId="0" xfId="0" applyFont="1" applyFill="1" applyBorder="1" applyAlignment="1">
      <alignment horizontal="left" vertical="center" wrapText="1" readingOrder="1"/>
    </xf>
    <xf numFmtId="0" fontId="23" fillId="11" borderId="29" xfId="0" applyFont="1" applyFill="1" applyBorder="1" applyAlignment="1">
      <alignment horizontal="left" vertical="center" wrapText="1" readingOrder="1"/>
    </xf>
    <xf numFmtId="0" fontId="27" fillId="12" borderId="0" xfId="0" applyFont="1" applyFill="1"/>
    <xf numFmtId="165" fontId="25" fillId="12" borderId="0" xfId="1" applyNumberFormat="1" applyFont="1" applyFill="1" applyBorder="1" applyAlignment="1">
      <alignment vertical="center" wrapText="1" readingOrder="1"/>
    </xf>
    <xf numFmtId="0" fontId="23" fillId="11" borderId="30" xfId="0" applyFont="1" applyFill="1" applyBorder="1" applyAlignment="1">
      <alignment horizontal="left" vertical="center" wrapText="1" readingOrder="1"/>
    </xf>
    <xf numFmtId="165" fontId="24" fillId="12" borderId="18" xfId="1" applyNumberFormat="1" applyFont="1" applyFill="1" applyBorder="1" applyAlignment="1">
      <alignment horizontal="left" vertical="center" wrapText="1" readingOrder="1"/>
    </xf>
    <xf numFmtId="165" fontId="24" fillId="12" borderId="0" xfId="1" applyNumberFormat="1" applyFont="1" applyFill="1" applyBorder="1" applyAlignment="1">
      <alignment horizontal="left" vertical="center" wrapText="1" readingOrder="1"/>
    </xf>
    <xf numFmtId="0" fontId="29" fillId="2" borderId="0" xfId="0" applyFont="1" applyFill="1" applyAlignment="1">
      <alignment vertical="center"/>
    </xf>
    <xf numFmtId="0" fontId="30" fillId="2" borderId="0" xfId="0" applyFont="1" applyFill="1" applyAlignment="1">
      <alignment vertical="center"/>
    </xf>
    <xf numFmtId="165" fontId="31" fillId="13" borderId="0" xfId="1" applyNumberFormat="1" applyFont="1" applyFill="1"/>
    <xf numFmtId="0" fontId="31" fillId="2" borderId="0" xfId="0" applyFont="1" applyFill="1"/>
    <xf numFmtId="0" fontId="0" fillId="2" borderId="0" xfId="0" applyFont="1" applyFill="1" applyBorder="1"/>
    <xf numFmtId="0" fontId="32" fillId="2" borderId="0" xfId="0" applyFont="1" applyFill="1" applyAlignment="1">
      <alignment vertical="center" wrapText="1"/>
    </xf>
    <xf numFmtId="0" fontId="31" fillId="2" borderId="0" xfId="0" applyFont="1" applyFill="1" applyAlignment="1">
      <alignment vertical="center"/>
    </xf>
    <xf numFmtId="0" fontId="31" fillId="13" borderId="0" xfId="0" applyFont="1" applyFill="1"/>
    <xf numFmtId="165" fontId="33" fillId="13" borderId="0" xfId="0" applyNumberFormat="1" applyFont="1" applyFill="1"/>
    <xf numFmtId="0" fontId="33" fillId="2" borderId="0" xfId="0" applyFont="1" applyFill="1"/>
    <xf numFmtId="165" fontId="0" fillId="14" borderId="0" xfId="0" applyNumberFormat="1" applyFont="1" applyFill="1"/>
    <xf numFmtId="9" fontId="31" fillId="13" borderId="0" xfId="2" applyFont="1" applyFill="1"/>
    <xf numFmtId="9" fontId="0" fillId="14" borderId="0" xfId="2" applyFont="1" applyFill="1"/>
    <xf numFmtId="165" fontId="31" fillId="13" borderId="0" xfId="0" applyNumberFormat="1" applyFont="1" applyFill="1"/>
    <xf numFmtId="0" fontId="33" fillId="2" borderId="0" xfId="0" applyFont="1" applyFill="1" applyAlignment="1">
      <alignment vertical="center"/>
    </xf>
    <xf numFmtId="165" fontId="32" fillId="14" borderId="0" xfId="1" applyNumberFormat="1" applyFont="1" applyFill="1"/>
    <xf numFmtId="165" fontId="0" fillId="2" borderId="0" xfId="0" applyNumberFormat="1" applyFont="1" applyFill="1" applyBorder="1"/>
    <xf numFmtId="9" fontId="0" fillId="13" borderId="0" xfId="0" applyNumberFormat="1" applyFont="1" applyFill="1"/>
    <xf numFmtId="0" fontId="29" fillId="2" borderId="0" xfId="0" applyFont="1" applyFill="1" applyAlignment="1">
      <alignment vertical="center" wrapText="1"/>
    </xf>
    <xf numFmtId="166" fontId="0" fillId="13" borderId="0" xfId="0" applyNumberFormat="1" applyFont="1" applyFill="1"/>
    <xf numFmtId="9" fontId="0" fillId="14" borderId="0" xfId="0" applyNumberFormat="1" applyFont="1" applyFill="1"/>
    <xf numFmtId="9" fontId="0" fillId="13" borderId="0" xfId="2" applyFont="1" applyFill="1"/>
    <xf numFmtId="166" fontId="0" fillId="13" borderId="0" xfId="2" applyNumberFormat="1" applyFont="1" applyFill="1"/>
    <xf numFmtId="1" fontId="0" fillId="2" borderId="0" xfId="0" applyNumberFormat="1" applyFont="1" applyFill="1"/>
    <xf numFmtId="0" fontId="32" fillId="2" borderId="0" xfId="0" applyFont="1" applyFill="1" applyAlignment="1">
      <alignment vertical="center"/>
    </xf>
    <xf numFmtId="165" fontId="0" fillId="13" borderId="0" xfId="1" applyNumberFormat="1" applyFont="1" applyFill="1"/>
    <xf numFmtId="165" fontId="0" fillId="13" borderId="0" xfId="0" applyNumberFormat="1" applyFont="1" applyFill="1"/>
    <xf numFmtId="1" fontId="0" fillId="13" borderId="0" xfId="0" applyNumberFormat="1" applyFont="1" applyFill="1"/>
    <xf numFmtId="165" fontId="0" fillId="14" borderId="0" xfId="1" applyNumberFormat="1" applyFont="1" applyFill="1"/>
    <xf numFmtId="1" fontId="0" fillId="14" borderId="0" xfId="0" applyNumberFormat="1" applyFont="1" applyFill="1"/>
    <xf numFmtId="0" fontId="0" fillId="13" borderId="0" xfId="0" applyFont="1" applyFill="1"/>
    <xf numFmtId="0" fontId="0" fillId="14" borderId="0" xfId="0" applyFont="1" applyFill="1"/>
    <xf numFmtId="0" fontId="32" fillId="2" borderId="0" xfId="0" applyFont="1" applyFill="1"/>
    <xf numFmtId="165" fontId="32" fillId="13" borderId="0" xfId="0" applyNumberFormat="1" applyFont="1" applyFill="1"/>
    <xf numFmtId="1" fontId="32" fillId="13" borderId="0" xfId="0" applyNumberFormat="1" applyFont="1" applyFill="1"/>
    <xf numFmtId="165" fontId="32" fillId="14" borderId="0" xfId="0" applyNumberFormat="1" applyFont="1" applyFill="1"/>
    <xf numFmtId="1" fontId="32" fillId="14" borderId="0" xfId="0" applyNumberFormat="1" applyFont="1" applyFill="1"/>
    <xf numFmtId="164" fontId="0" fillId="2" borderId="0" xfId="0" applyNumberFormat="1" applyFont="1" applyFill="1"/>
    <xf numFmtId="0" fontId="0" fillId="2" borderId="0" xfId="0" applyFont="1" applyFill="1" applyAlignment="1">
      <alignment horizontal="left" vertical="center" wrapText="1"/>
    </xf>
    <xf numFmtId="0" fontId="13" fillId="3" borderId="0" xfId="3" applyFont="1" applyFill="1" applyAlignment="1">
      <alignment horizontal="center" vertical="center" wrapText="1"/>
    </xf>
    <xf numFmtId="0" fontId="35" fillId="4" borderId="0" xfId="3" applyFont="1" applyFill="1" applyAlignment="1">
      <alignment vertical="center" wrapText="1"/>
    </xf>
    <xf numFmtId="0" fontId="35" fillId="3" borderId="0" xfId="3" applyFont="1" applyFill="1" applyAlignment="1">
      <alignment horizontal="center" vertical="center"/>
    </xf>
    <xf numFmtId="0" fontId="35" fillId="4" borderId="0" xfId="3" applyFont="1" applyFill="1" applyAlignment="1">
      <alignment horizontal="center" vertical="center"/>
    </xf>
    <xf numFmtId="49" fontId="36" fillId="3" borderId="0" xfId="4" applyNumberFormat="1" applyFont="1" applyFill="1" applyBorder="1" applyAlignment="1">
      <alignment vertical="top"/>
    </xf>
    <xf numFmtId="0" fontId="35" fillId="3" borderId="0" xfId="0" applyFont="1" applyFill="1"/>
    <xf numFmtId="0" fontId="35" fillId="3" borderId="0" xfId="0" applyFont="1" applyFill="1" applyAlignment="1">
      <alignment horizontal="center"/>
    </xf>
    <xf numFmtId="166" fontId="0" fillId="5" borderId="0" xfId="2" applyNumberFormat="1" applyFont="1" applyFill="1" applyBorder="1" applyAlignment="1">
      <alignment horizontal="center" vertical="center"/>
    </xf>
    <xf numFmtId="9" fontId="0" fillId="2" borderId="0" xfId="2" applyFont="1" applyFill="1" applyBorder="1" applyAlignment="1">
      <alignment horizontal="center" vertical="center"/>
    </xf>
    <xf numFmtId="9" fontId="0" fillId="2" borderId="0" xfId="2" quotePrefix="1" applyFont="1" applyFill="1" applyBorder="1" applyAlignment="1">
      <alignment horizontal="center" vertical="center"/>
    </xf>
  </cellXfs>
  <cellStyles count="7">
    <cellStyle name="Comma" xfId="1" builtinId="3"/>
    <cellStyle name="Hyperlink 2" xfId="5" xr:uid="{F686DD46-05E1-3F48-925F-9B7A506CB661}"/>
    <cellStyle name="Normal" xfId="0" builtinId="0"/>
    <cellStyle name="Normal 2" xfId="3" xr:uid="{A4F74170-13B0-2E47-BED5-327134D41BEA}"/>
    <cellStyle name="Normal 3" xfId="6" xr:uid="{58ACCC6A-4A66-F949-A823-6441EFB2B8D5}"/>
    <cellStyle name="Normal 6" xfId="4" xr:uid="{9A2A3206-6D4F-BE41-B2B1-1BA153AEE3F8}"/>
    <cellStyle name="Percent" xfId="2" builtinId="5"/>
  </cellStyles>
  <dxfs count="0"/>
  <tableStyles count="0" defaultTableStyle="TableStyleMedium2" defaultPivotStyle="PivotStyleLight16"/>
  <colors>
    <mruColors>
      <color rgb="FF00546B"/>
      <color rgb="FFCAFFF8"/>
      <color rgb="FFE7EA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tif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6</xdr:col>
      <xdr:colOff>127000</xdr:colOff>
      <xdr:row>5</xdr:row>
      <xdr:rowOff>0</xdr:rowOff>
    </xdr:from>
    <xdr:to>
      <xdr:col>6</xdr:col>
      <xdr:colOff>127000</xdr:colOff>
      <xdr:row>8</xdr:row>
      <xdr:rowOff>88900</xdr:rowOff>
    </xdr:to>
    <xdr:pic>
      <xdr:nvPicPr>
        <xdr:cNvPr id="2" name="Picture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8140700" y="1397000"/>
          <a:ext cx="0" cy="673100"/>
        </a:xfrm>
        <a:prstGeom prst="rect">
          <a:avLst/>
        </a:prstGeom>
        <a:noFill/>
        <a:ln>
          <a:noFill/>
        </a:ln>
      </xdr:spPr>
    </xdr:pic>
    <xdr:clientData/>
  </xdr:twoCellAnchor>
  <xdr:twoCellAnchor editAs="oneCell">
    <xdr:from>
      <xdr:col>1</xdr:col>
      <xdr:colOff>0</xdr:colOff>
      <xdr:row>0</xdr:row>
      <xdr:rowOff>101601</xdr:rowOff>
    </xdr:from>
    <xdr:to>
      <xdr:col>1</xdr:col>
      <xdr:colOff>0</xdr:colOff>
      <xdr:row>0</xdr:row>
      <xdr:rowOff>479799</xdr:rowOff>
    </xdr:to>
    <xdr:pic>
      <xdr:nvPicPr>
        <xdr:cNvPr id="3" name="Espace réservé du contenu 5">
          <a:extLst>
            <a:ext uri="{FF2B5EF4-FFF2-40B4-BE49-F238E27FC236}">
              <a16:creationId xmlns:a16="http://schemas.microsoft.com/office/drawing/2014/main" id="{00000000-0008-0000-0000-000003000000}"/>
            </a:ext>
          </a:extLst>
        </xdr:cNvPr>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584200" y="101601"/>
          <a:ext cx="0" cy="378198"/>
        </a:xfrm>
        <a:prstGeom prst="rect">
          <a:avLst/>
        </a:prstGeom>
      </xdr:spPr>
    </xdr:pic>
    <xdr:clientData/>
  </xdr:twoCellAnchor>
  <xdr:twoCellAnchor editAs="oneCell">
    <xdr:from>
      <xdr:col>2</xdr:col>
      <xdr:colOff>711200</xdr:colOff>
      <xdr:row>0</xdr:row>
      <xdr:rowOff>127000</xdr:rowOff>
    </xdr:from>
    <xdr:to>
      <xdr:col>2</xdr:col>
      <xdr:colOff>1971200</xdr:colOff>
      <xdr:row>0</xdr:row>
      <xdr:rowOff>505198</xdr:rowOff>
    </xdr:to>
    <xdr:pic>
      <xdr:nvPicPr>
        <xdr:cNvPr id="4" name="Espace réservé du contenu 5">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1625600" y="127000"/>
          <a:ext cx="1260000" cy="378198"/>
        </a:xfrm>
        <a:prstGeom prst="rect">
          <a:avLst/>
        </a:prstGeom>
      </xdr:spPr>
    </xdr:pic>
    <xdr:clientData/>
  </xdr:twoCellAnchor>
  <xdr:twoCellAnchor editAs="oneCell">
    <xdr:from>
      <xdr:col>2</xdr:col>
      <xdr:colOff>203200</xdr:colOff>
      <xdr:row>0</xdr:row>
      <xdr:rowOff>101600</xdr:rowOff>
    </xdr:from>
    <xdr:to>
      <xdr:col>2</xdr:col>
      <xdr:colOff>626711</xdr:colOff>
      <xdr:row>0</xdr:row>
      <xdr:rowOff>520700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1041400" y="101600"/>
          <a:ext cx="423511" cy="419100"/>
        </a:xfrm>
        <a:prstGeom prst="rect">
          <a:avLst/>
        </a:prstGeom>
      </xdr:spPr>
    </xdr:pic>
    <xdr:clientData/>
  </xdr:twoCellAnchor>
  <xdr:twoCellAnchor editAs="oneCell">
    <xdr:from>
      <xdr:col>2</xdr:col>
      <xdr:colOff>2533812</xdr:colOff>
      <xdr:row>0</xdr:row>
      <xdr:rowOff>135527</xdr:rowOff>
    </xdr:from>
    <xdr:to>
      <xdr:col>3</xdr:col>
      <xdr:colOff>1252324</xdr:colOff>
      <xdr:row>0</xdr:row>
      <xdr:rowOff>413271</xdr:rowOff>
    </xdr:to>
    <xdr:pic>
      <xdr:nvPicPr>
        <xdr:cNvPr id="7" name="Google Shape;202;p43">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5" cstate="print">
          <a:alphaModFix/>
          <a:extLst>
            <a:ext uri="{28A0092B-C50C-407E-A947-70E740481C1C}">
              <a14:useLocalDpi xmlns:a14="http://schemas.microsoft.com/office/drawing/2010/main"/>
            </a:ext>
          </a:extLst>
        </a:blip>
        <a:stretch>
          <a:fillRect/>
        </a:stretch>
      </xdr:blipFill>
      <xdr:spPr>
        <a:xfrm>
          <a:off x="3372012" y="135527"/>
          <a:ext cx="1248987" cy="277744"/>
        </a:xfrm>
        <a:prstGeom prst="rect">
          <a:avLst/>
        </a:prstGeom>
        <a:noFill/>
        <a:ln>
          <a:noFill/>
        </a:ln>
      </xdr:spPr>
    </xdr:pic>
    <xdr:clientData/>
  </xdr:twoCellAnchor>
  <xdr:twoCellAnchor editAs="oneCell">
    <xdr:from>
      <xdr:col>3</xdr:col>
      <xdr:colOff>1214643</xdr:colOff>
      <xdr:row>22</xdr:row>
      <xdr:rowOff>175258</xdr:rowOff>
    </xdr:from>
    <xdr:to>
      <xdr:col>4</xdr:col>
      <xdr:colOff>388938</xdr:colOff>
      <xdr:row>25</xdr:row>
      <xdr:rowOff>98733</xdr:rowOff>
    </xdr:to>
    <xdr:pic>
      <xdr:nvPicPr>
        <xdr:cNvPr id="8" name="Google Shape;203;p43">
          <a:extLst>
            <a:ext uri="{FF2B5EF4-FFF2-40B4-BE49-F238E27FC236}">
              <a16:creationId xmlns:a16="http://schemas.microsoft.com/office/drawing/2014/main" id="{00000000-0008-0000-0000-000008000000}"/>
            </a:ext>
          </a:extLst>
        </xdr:cNvPr>
        <xdr:cNvPicPr preferRelativeResize="0"/>
      </xdr:nvPicPr>
      <xdr:blipFill rotWithShape="1">
        <a:blip xmlns:r="http://schemas.openxmlformats.org/officeDocument/2006/relationships" r:embed="rId6" cstate="print">
          <a:alphaModFix/>
          <a:extLst>
            <a:ext uri="{28A0092B-C50C-407E-A947-70E740481C1C}">
              <a14:useLocalDpi xmlns:a14="http://schemas.microsoft.com/office/drawing/2010/main"/>
            </a:ext>
          </a:extLst>
        </a:blip>
        <a:srcRect/>
        <a:stretch/>
      </xdr:blipFill>
      <xdr:spPr>
        <a:xfrm>
          <a:off x="5011943" y="6601458"/>
          <a:ext cx="901495" cy="520375"/>
        </a:xfrm>
        <a:prstGeom prst="rect">
          <a:avLst/>
        </a:prstGeom>
        <a:noFill/>
        <a:ln>
          <a:noFill/>
        </a:ln>
      </xdr:spPr>
    </xdr:pic>
    <xdr:clientData/>
  </xdr:twoCellAnchor>
  <xdr:twoCellAnchor editAs="oneCell">
    <xdr:from>
      <xdr:col>5</xdr:col>
      <xdr:colOff>818475</xdr:colOff>
      <xdr:row>0</xdr:row>
      <xdr:rowOff>38100</xdr:rowOff>
    </xdr:from>
    <xdr:to>
      <xdr:col>7</xdr:col>
      <xdr:colOff>165100</xdr:colOff>
      <xdr:row>2</xdr:row>
      <xdr:rowOff>174625</xdr:rowOff>
    </xdr:to>
    <xdr:pic>
      <xdr:nvPicPr>
        <xdr:cNvPr id="11" name="Picture 10" descr="Graphical user interface, application&#10;&#10;Description automatically generated">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28204" r="6549"/>
        <a:stretch/>
      </xdr:blipFill>
      <xdr:spPr>
        <a:xfrm>
          <a:off x="7587575" y="38100"/>
          <a:ext cx="1835825" cy="914400"/>
        </a:xfrm>
        <a:prstGeom prst="rect">
          <a:avLst/>
        </a:prstGeom>
      </xdr:spPr>
    </xdr:pic>
    <xdr:clientData/>
  </xdr:twoCellAnchor>
  <xdr:twoCellAnchor editAs="oneCell">
    <xdr:from>
      <xdr:col>0</xdr:col>
      <xdr:colOff>37806</xdr:colOff>
      <xdr:row>0</xdr:row>
      <xdr:rowOff>51753</xdr:rowOff>
    </xdr:from>
    <xdr:to>
      <xdr:col>2</xdr:col>
      <xdr:colOff>70494</xdr:colOff>
      <xdr:row>0</xdr:row>
      <xdr:rowOff>525297</xdr:rowOff>
    </xdr:to>
    <xdr:pic>
      <xdr:nvPicPr>
        <xdr:cNvPr id="12" name="Picture 11" descr="Logo&#10;&#10;Description automatically generated">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7806" y="51753"/>
          <a:ext cx="947088" cy="473544"/>
        </a:xfrm>
        <a:prstGeom prst="rect">
          <a:avLst/>
        </a:prstGeom>
      </xdr:spPr>
    </xdr:pic>
    <xdr:clientData/>
  </xdr:twoCellAnchor>
  <xdr:twoCellAnchor>
    <xdr:from>
      <xdr:col>4</xdr:col>
      <xdr:colOff>708380</xdr:colOff>
      <xdr:row>0</xdr:row>
      <xdr:rowOff>180620</xdr:rowOff>
    </xdr:from>
    <xdr:to>
      <xdr:col>5</xdr:col>
      <xdr:colOff>914818</xdr:colOff>
      <xdr:row>0</xdr:row>
      <xdr:rowOff>457619</xdr:rowOff>
    </xdr:to>
    <xdr:sp macro="" textlink="">
      <xdr:nvSpPr>
        <xdr:cNvPr id="13" name="TextBox 24">
          <a:extLst>
            <a:ext uri="{FF2B5EF4-FFF2-40B4-BE49-F238E27FC236}">
              <a16:creationId xmlns:a16="http://schemas.microsoft.com/office/drawing/2014/main" id="{00000000-0008-0000-0000-00000D000000}"/>
            </a:ext>
          </a:extLst>
        </xdr:cNvPr>
        <xdr:cNvSpPr txBox="1"/>
      </xdr:nvSpPr>
      <xdr:spPr>
        <a:xfrm>
          <a:off x="6232880" y="180620"/>
          <a:ext cx="1451038" cy="276999"/>
        </a:xfrm>
        <a:prstGeom prst="rect">
          <a:avLst/>
        </a:prstGeom>
        <a:noFill/>
      </xdr:spPr>
      <xdr:txBody>
        <a:bodyPr wrap="square" rtlCol="0">
          <a:spAutoFit/>
        </a:bodyPr>
        <a:lstStyle>
          <a:defPPr>
            <a:defRPr lang="en-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b="1">
              <a:solidFill>
                <a:srgbClr val="FFFFFF"/>
              </a:solidFill>
              <a:latin typeface="DIN Pro Bold" panose="020B0504020101020102" pitchFamily="34" charset="0"/>
            </a:rPr>
            <a:t>With the support of</a:t>
          </a:r>
        </a:p>
      </xdr:txBody>
    </xdr:sp>
    <xdr:clientData/>
  </xdr:twoCellAnchor>
  <xdr:twoCellAnchor editAs="oneCell">
    <xdr:from>
      <xdr:col>2</xdr:col>
      <xdr:colOff>2086214</xdr:colOff>
      <xdr:row>22</xdr:row>
      <xdr:rowOff>76200</xdr:rowOff>
    </xdr:from>
    <xdr:to>
      <xdr:col>10</xdr:col>
      <xdr:colOff>301625</xdr:colOff>
      <xdr:row>55</xdr:row>
      <xdr:rowOff>63500</xdr:rowOff>
    </xdr:to>
    <xdr:pic>
      <xdr:nvPicPr>
        <xdr:cNvPr id="9" name="Picture 8">
          <a:extLst>
            <a:ext uri="{FF2B5EF4-FFF2-40B4-BE49-F238E27FC236}">
              <a16:creationId xmlns:a16="http://schemas.microsoft.com/office/drawing/2014/main" id="{8C4A321B-1291-574D-8F24-79D09E536BD1}"/>
            </a:ext>
          </a:extLst>
        </xdr:cNvPr>
        <xdr:cNvPicPr>
          <a:picLocks noChangeAspect="1"/>
        </xdr:cNvPicPr>
      </xdr:nvPicPr>
      <xdr:blipFill>
        <a:blip xmlns:r="http://schemas.openxmlformats.org/officeDocument/2006/relationships" r:embed="rId9"/>
        <a:stretch>
          <a:fillRect/>
        </a:stretch>
      </xdr:blipFill>
      <xdr:spPr>
        <a:xfrm>
          <a:off x="2924414" y="6261100"/>
          <a:ext cx="9648586" cy="6388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75819</xdr:colOff>
      <xdr:row>12</xdr:row>
      <xdr:rowOff>132686</xdr:rowOff>
    </xdr:from>
    <xdr:to>
      <xdr:col>18</xdr:col>
      <xdr:colOff>454925</xdr:colOff>
      <xdr:row>26</xdr:row>
      <xdr:rowOff>18957</xdr:rowOff>
    </xdr:to>
    <xdr:pic>
      <xdr:nvPicPr>
        <xdr:cNvPr id="7" name="Picture 6" descr="Figure 10. Ice Tea Co. mandatory accounting metrics for year X">
          <a:extLst>
            <a:ext uri="{FF2B5EF4-FFF2-40B4-BE49-F238E27FC236}">
              <a16:creationId xmlns:a16="http://schemas.microsoft.com/office/drawing/2014/main" id="{CB8DBEFE-9EED-C54D-B996-E209D12C34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64028" y="4075373"/>
          <a:ext cx="11031942" cy="5610747"/>
        </a:xfrm>
        <a:prstGeom prst="rect">
          <a:avLst/>
        </a:prstGeom>
      </xdr:spPr>
    </xdr:pic>
    <xdr:clientData/>
  </xdr:twoCellAnchor>
  <xdr:twoCellAnchor editAs="oneCell">
    <xdr:from>
      <xdr:col>7</xdr:col>
      <xdr:colOff>1156268</xdr:colOff>
      <xdr:row>54</xdr:row>
      <xdr:rowOff>75821</xdr:rowOff>
    </xdr:from>
    <xdr:to>
      <xdr:col>17</xdr:col>
      <xdr:colOff>815074</xdr:colOff>
      <xdr:row>65</xdr:row>
      <xdr:rowOff>14905</xdr:rowOff>
    </xdr:to>
    <xdr:pic>
      <xdr:nvPicPr>
        <xdr:cNvPr id="8" name="Picture 7" descr="Figure 11. Ice Tea Co. mandatory accounting metrics for year Y">
          <a:extLst>
            <a:ext uri="{FF2B5EF4-FFF2-40B4-BE49-F238E27FC236}">
              <a16:creationId xmlns:a16="http://schemas.microsoft.com/office/drawing/2014/main" id="{63FF16B6-2F5C-6D4D-942B-288C39F931C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029" b="16448"/>
        <a:stretch/>
      </xdr:blipFill>
      <xdr:spPr>
        <a:xfrm>
          <a:off x="11884925" y="18102239"/>
          <a:ext cx="10937165" cy="4814627"/>
        </a:xfrm>
        <a:prstGeom prst="rect">
          <a:avLst/>
        </a:prstGeom>
      </xdr:spPr>
    </xdr:pic>
    <xdr:clientData/>
  </xdr:twoCellAnchor>
  <xdr:twoCellAnchor editAs="oneCell">
    <xdr:from>
      <xdr:col>1</xdr:col>
      <xdr:colOff>834029</xdr:colOff>
      <xdr:row>84</xdr:row>
      <xdr:rowOff>208506</xdr:rowOff>
    </xdr:from>
    <xdr:to>
      <xdr:col>8</xdr:col>
      <xdr:colOff>352652</xdr:colOff>
      <xdr:row>116</xdr:row>
      <xdr:rowOff>56865</xdr:rowOff>
    </xdr:to>
    <xdr:pic>
      <xdr:nvPicPr>
        <xdr:cNvPr id="9" name="Picture 8" descr="Figure 12. How Ice Tea Co. achieves Net 100% Recycled at End-of-Life commitment in year Y">
          <a:extLst>
            <a:ext uri="{FF2B5EF4-FFF2-40B4-BE49-F238E27FC236}">
              <a16:creationId xmlns:a16="http://schemas.microsoft.com/office/drawing/2014/main" id="{CB629537-3916-6C4D-B19E-D8C20099F90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8357" y="29039402"/>
          <a:ext cx="13022239" cy="6520597"/>
        </a:xfrm>
        <a:prstGeom prst="rect">
          <a:avLst/>
        </a:prstGeom>
      </xdr:spPr>
    </xdr:pic>
    <xdr:clientData/>
  </xdr:twoCellAnchor>
  <xdr:twoCellAnchor editAs="oneCell">
    <xdr:from>
      <xdr:col>2</xdr:col>
      <xdr:colOff>0</xdr:colOff>
      <xdr:row>119</xdr:row>
      <xdr:rowOff>208506</xdr:rowOff>
    </xdr:from>
    <xdr:to>
      <xdr:col>7</xdr:col>
      <xdr:colOff>183694</xdr:colOff>
      <xdr:row>156</xdr:row>
      <xdr:rowOff>37908</xdr:rowOff>
    </xdr:to>
    <xdr:pic>
      <xdr:nvPicPr>
        <xdr:cNvPr id="10" name="Picture 9" descr="Figure 13. WCC and WRC requirements for Ice Tea Co. to become Net 100% Recycled at End-of-Life in year Y">
          <a:extLst>
            <a:ext uri="{FF2B5EF4-FFF2-40B4-BE49-F238E27FC236}">
              <a16:creationId xmlns:a16="http://schemas.microsoft.com/office/drawing/2014/main" id="{B1B46860-7961-4D43-BD40-911A8173AE25}"/>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18358" y="36337163"/>
          <a:ext cx="11392090" cy="7544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baroody@verra.org" TargetMode="External"/><Relationship Id="rId2" Type="http://schemas.openxmlformats.org/officeDocument/2006/relationships/hyperlink" Target="mailto:julien.boucher@shaping-ea.com" TargetMode="External"/><Relationship Id="rId1" Type="http://schemas.openxmlformats.org/officeDocument/2006/relationships/hyperlink" Target="mailto:anna.kounina@quantis-int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mettler@southpol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FB4C1-732C-154D-AAD5-53F6A4841B09}">
  <dimension ref="A1:P327"/>
  <sheetViews>
    <sheetView tabSelected="1" workbookViewId="0">
      <selection activeCell="D11" sqref="D11"/>
    </sheetView>
  </sheetViews>
  <sheetFormatPr defaultColWidth="0" defaultRowHeight="15" customHeight="1" zeroHeight="1"/>
  <cols>
    <col min="1" max="1" width="7.625" style="31" customWidth="1"/>
    <col min="2" max="2" width="4.375" style="31" customWidth="1"/>
    <col min="3" max="3" width="29.375" style="31" customWidth="1"/>
    <col min="4" max="4" width="22.625" style="31" customWidth="1"/>
    <col min="5" max="11" width="16.375" style="31" customWidth="1"/>
    <col min="12" max="14" width="10.875" style="31" customWidth="1"/>
    <col min="15" max="16" width="0" style="31" hidden="1" customWidth="1"/>
    <col min="17" max="16384" width="10.875" style="31" hidden="1"/>
  </cols>
  <sheetData>
    <row r="1" spans="1:14" s="10" customFormat="1" ht="45.95" customHeight="1">
      <c r="A1" s="9"/>
      <c r="B1" s="1"/>
      <c r="C1" s="1"/>
      <c r="D1" s="9"/>
      <c r="E1" s="9"/>
      <c r="F1" s="9"/>
      <c r="G1" s="9"/>
      <c r="H1" s="9"/>
      <c r="I1" s="9"/>
      <c r="J1" s="9"/>
      <c r="K1" s="9"/>
      <c r="L1" s="9"/>
      <c r="M1" s="9"/>
      <c r="N1" s="9"/>
    </row>
    <row r="2" spans="1:14" s="11" customFormat="1"/>
    <row r="3" spans="1:14" s="11" customFormat="1">
      <c r="B3" s="12" t="s">
        <v>129</v>
      </c>
      <c r="C3" s="12"/>
      <c r="D3" s="12"/>
      <c r="E3" s="12"/>
      <c r="F3" s="12"/>
      <c r="G3" s="12"/>
      <c r="H3" s="12"/>
      <c r="I3" s="12"/>
      <c r="J3" s="12"/>
      <c r="K3" s="12"/>
      <c r="L3" s="12"/>
      <c r="M3" s="12"/>
    </row>
    <row r="4" spans="1:14" s="11" customFormat="1">
      <c r="B4" s="12"/>
      <c r="C4" s="12"/>
      <c r="D4" s="12"/>
      <c r="E4" s="12"/>
      <c r="F4" s="12"/>
      <c r="G4" s="12"/>
      <c r="H4" s="12"/>
      <c r="I4" s="12"/>
      <c r="J4" s="12"/>
      <c r="K4" s="12"/>
      <c r="L4" s="12"/>
      <c r="M4" s="12"/>
    </row>
    <row r="5" spans="1:14" s="11" customFormat="1">
      <c r="B5" s="12"/>
      <c r="C5" s="12"/>
      <c r="D5" s="12"/>
      <c r="E5" s="12"/>
      <c r="F5" s="12"/>
      <c r="G5" s="12"/>
      <c r="H5" s="12"/>
      <c r="I5" s="12"/>
      <c r="J5" s="12"/>
      <c r="K5" s="12"/>
      <c r="L5" s="12"/>
      <c r="M5" s="12"/>
    </row>
    <row r="6" spans="1:14" s="11" customFormat="1">
      <c r="B6" s="13"/>
      <c r="C6" s="13"/>
      <c r="D6" s="13"/>
      <c r="E6" s="13"/>
      <c r="F6" s="13"/>
      <c r="G6" s="13"/>
      <c r="H6" s="13"/>
      <c r="I6" s="13"/>
      <c r="J6" s="13"/>
      <c r="K6" s="13"/>
      <c r="L6" s="13"/>
      <c r="M6" s="13"/>
    </row>
    <row r="7" spans="1:14" s="11" customFormat="1">
      <c r="B7" s="14"/>
      <c r="C7" s="14"/>
      <c r="D7" s="14"/>
      <c r="E7" s="14"/>
      <c r="F7" s="14"/>
      <c r="G7" s="14"/>
      <c r="H7" s="14"/>
      <c r="I7" s="14"/>
      <c r="J7" s="14"/>
      <c r="K7" s="14"/>
      <c r="L7" s="14"/>
      <c r="M7" s="14"/>
    </row>
    <row r="8" spans="1:14" s="11" customFormat="1">
      <c r="B8" s="15" t="s">
        <v>49</v>
      </c>
      <c r="C8" s="16"/>
      <c r="D8" s="17"/>
      <c r="E8" s="17"/>
      <c r="F8" s="17"/>
      <c r="G8" s="17"/>
      <c r="H8" s="17"/>
      <c r="I8" s="18"/>
      <c r="J8" s="18"/>
      <c r="K8" s="18"/>
      <c r="L8" s="18"/>
      <c r="M8" s="19"/>
    </row>
    <row r="9" spans="1:14" s="11" customFormat="1">
      <c r="B9" s="20"/>
      <c r="C9" s="21"/>
      <c r="D9" s="22"/>
      <c r="E9" s="22"/>
      <c r="F9" s="22"/>
      <c r="G9" s="22"/>
      <c r="H9" s="22"/>
      <c r="I9" s="23"/>
      <c r="J9" s="23"/>
      <c r="K9" s="23"/>
      <c r="L9" s="23"/>
      <c r="M9" s="24"/>
    </row>
    <row r="10" spans="1:14" s="11" customFormat="1" ht="237.75" customHeight="1">
      <c r="B10" s="20"/>
      <c r="C10" s="32" t="s">
        <v>146</v>
      </c>
      <c r="D10" s="33" t="s">
        <v>147</v>
      </c>
      <c r="E10" s="33"/>
      <c r="F10" s="33"/>
      <c r="G10" s="33"/>
      <c r="H10" s="33"/>
      <c r="I10" s="33"/>
      <c r="J10" s="33"/>
      <c r="K10" s="33"/>
      <c r="L10" s="23"/>
      <c r="M10" s="24"/>
    </row>
    <row r="11" spans="1:14" s="11" customFormat="1" ht="17.25" customHeight="1">
      <c r="B11" s="20"/>
      <c r="C11" s="34"/>
      <c r="D11" s="35"/>
      <c r="E11" s="35"/>
      <c r="F11" s="35"/>
      <c r="G11" s="35"/>
      <c r="H11" s="35"/>
      <c r="I11" s="35"/>
      <c r="J11" s="35"/>
      <c r="K11" s="35"/>
      <c r="L11" s="23"/>
      <c r="M11" s="24"/>
    </row>
    <row r="12" spans="1:14" s="11" customFormat="1" ht="24.95" customHeight="1">
      <c r="B12" s="20"/>
      <c r="C12" s="34" t="s">
        <v>50</v>
      </c>
      <c r="D12" s="33" t="s">
        <v>51</v>
      </c>
      <c r="E12" s="33"/>
      <c r="F12" s="35"/>
      <c r="G12" s="35"/>
      <c r="H12" s="35"/>
      <c r="I12" s="35"/>
      <c r="J12" s="35"/>
      <c r="K12" s="35"/>
      <c r="L12" s="23"/>
      <c r="M12" s="24"/>
    </row>
    <row r="13" spans="1:14" s="11" customFormat="1" ht="15.75">
      <c r="B13" s="20"/>
      <c r="C13" s="36"/>
      <c r="D13" s="37" t="s">
        <v>112</v>
      </c>
      <c r="E13" s="2" t="s">
        <v>148</v>
      </c>
      <c r="F13" s="2"/>
      <c r="G13" s="2"/>
      <c r="H13" s="2"/>
      <c r="I13" s="29"/>
      <c r="J13" s="29"/>
      <c r="K13" s="29"/>
      <c r="L13" s="23"/>
      <c r="M13" s="24"/>
    </row>
    <row r="14" spans="1:14" s="11" customFormat="1" ht="15.75">
      <c r="B14" s="20"/>
      <c r="C14" s="36"/>
      <c r="D14" s="37" t="s">
        <v>90</v>
      </c>
      <c r="E14" s="2" t="s">
        <v>113</v>
      </c>
      <c r="F14" s="2"/>
      <c r="G14" s="2"/>
      <c r="H14" s="2"/>
      <c r="I14" s="29"/>
      <c r="J14" s="29"/>
      <c r="K14" s="29"/>
      <c r="L14" s="23"/>
      <c r="M14" s="24"/>
    </row>
    <row r="15" spans="1:14" s="11" customFormat="1" ht="15.75">
      <c r="B15" s="25"/>
      <c r="C15" s="29"/>
      <c r="D15" s="2"/>
      <c r="E15" s="30"/>
      <c r="F15" s="30"/>
      <c r="G15" s="30"/>
      <c r="H15" s="2"/>
      <c r="I15" s="29"/>
      <c r="J15" s="29"/>
      <c r="K15" s="29"/>
      <c r="L15" s="23"/>
      <c r="M15" s="24"/>
    </row>
    <row r="16" spans="1:14" s="11" customFormat="1" ht="15.75">
      <c r="B16" s="25"/>
      <c r="C16" s="34" t="s">
        <v>142</v>
      </c>
      <c r="D16" s="38" t="s">
        <v>52</v>
      </c>
      <c r="E16" s="39" t="s">
        <v>53</v>
      </c>
      <c r="F16" s="30"/>
      <c r="G16" s="30"/>
      <c r="H16" s="2"/>
      <c r="I16" s="29"/>
      <c r="J16" s="29"/>
      <c r="K16" s="29"/>
      <c r="L16" s="23"/>
      <c r="M16" s="24"/>
    </row>
    <row r="17" spans="2:13" s="11" customFormat="1" ht="15.75">
      <c r="B17" s="25"/>
      <c r="C17" s="29"/>
      <c r="D17" s="38" t="s">
        <v>54</v>
      </c>
      <c r="E17" s="40" t="s">
        <v>55</v>
      </c>
      <c r="F17" s="30"/>
      <c r="G17" s="30"/>
      <c r="H17" s="2"/>
      <c r="I17" s="29"/>
      <c r="J17" s="29"/>
      <c r="K17" s="29"/>
      <c r="L17" s="23"/>
      <c r="M17" s="24"/>
    </row>
    <row r="18" spans="2:13" s="11" customFormat="1" ht="15.75">
      <c r="B18" s="25"/>
      <c r="C18" s="29"/>
      <c r="D18" s="38" t="s">
        <v>57</v>
      </c>
      <c r="E18" s="39" t="s">
        <v>56</v>
      </c>
      <c r="F18" s="30"/>
      <c r="G18" s="30"/>
      <c r="H18" s="2"/>
      <c r="I18" s="29"/>
      <c r="J18" s="29"/>
      <c r="K18" s="29"/>
      <c r="L18" s="23"/>
      <c r="M18" s="24"/>
    </row>
    <row r="19" spans="2:13" s="11" customFormat="1" ht="15.75">
      <c r="B19" s="25"/>
      <c r="C19" s="29"/>
      <c r="D19" s="38" t="s">
        <v>59</v>
      </c>
      <c r="E19" s="39" t="s">
        <v>58</v>
      </c>
      <c r="F19" s="30"/>
      <c r="G19" s="30"/>
      <c r="H19" s="2"/>
      <c r="I19" s="29"/>
      <c r="J19" s="29"/>
      <c r="K19" s="29"/>
      <c r="L19" s="23"/>
      <c r="M19" s="24"/>
    </row>
    <row r="20" spans="2:13" s="11" customFormat="1" ht="15.75">
      <c r="B20" s="25"/>
      <c r="C20" s="29"/>
      <c r="D20" s="38" t="s">
        <v>115</v>
      </c>
      <c r="E20" s="39" t="s">
        <v>114</v>
      </c>
      <c r="F20" s="30"/>
      <c r="G20" s="30"/>
      <c r="H20" s="2"/>
      <c r="I20" s="29"/>
      <c r="J20" s="29"/>
      <c r="K20" s="29"/>
      <c r="L20" s="23"/>
      <c r="M20" s="24"/>
    </row>
    <row r="21" spans="2:13" s="11" customFormat="1" ht="15.75">
      <c r="B21" s="26"/>
      <c r="C21" s="41"/>
      <c r="D21" s="42"/>
      <c r="E21" s="43"/>
      <c r="F21" s="43"/>
      <c r="G21" s="42"/>
      <c r="H21" s="42"/>
      <c r="I21" s="41"/>
      <c r="J21" s="41"/>
      <c r="K21" s="41"/>
      <c r="L21" s="27"/>
      <c r="M21" s="28"/>
    </row>
    <row r="22" spans="2:13" ht="15.75">
      <c r="B22" s="2"/>
      <c r="C22" s="29"/>
      <c r="D22" s="2"/>
      <c r="E22" s="30"/>
      <c r="F22" s="30"/>
      <c r="G22" s="2"/>
      <c r="H22" s="2"/>
      <c r="I22" s="29"/>
      <c r="J22" s="29"/>
      <c r="K22" s="29"/>
      <c r="L22" s="29"/>
      <c r="M22" s="2"/>
    </row>
    <row r="23" spans="2:13" ht="15.75">
      <c r="E23" s="5"/>
    </row>
    <row r="24" spans="2:13" ht="15.75"/>
    <row r="25" spans="2:13" ht="15" customHeight="1"/>
    <row r="26" spans="2:13" ht="15" customHeight="1"/>
    <row r="27" spans="2:13" ht="15" customHeight="1"/>
    <row r="28" spans="2:13" ht="15" customHeight="1"/>
    <row r="29" spans="2:13" ht="15" customHeight="1"/>
    <row r="30" spans="2:13" ht="15" customHeight="1"/>
    <row r="31" spans="2:13" ht="15" customHeight="1"/>
    <row r="32" spans="2:13" ht="15" customHeight="1"/>
    <row r="33" s="31" customFormat="1" ht="15" customHeight="1"/>
    <row r="34" s="31" customFormat="1" ht="15" customHeight="1"/>
    <row r="35" s="31" customFormat="1" ht="15" customHeight="1"/>
    <row r="36" s="31" customFormat="1" ht="15" customHeight="1"/>
    <row r="37" s="31" customFormat="1" ht="15" customHeight="1"/>
    <row r="38" s="31" customFormat="1" ht="15" customHeight="1"/>
    <row r="39" s="31" customFormat="1" ht="15" customHeight="1"/>
    <row r="40" s="31" customFormat="1" ht="15" customHeight="1"/>
    <row r="41" s="31" customFormat="1" ht="15" customHeight="1"/>
    <row r="42" s="31" customFormat="1" ht="15" customHeight="1"/>
    <row r="43" s="31" customFormat="1" ht="15" customHeight="1"/>
    <row r="44" s="31" customFormat="1" ht="15" customHeight="1"/>
    <row r="45" s="31" customFormat="1" ht="15" customHeight="1"/>
    <row r="46" s="31" customFormat="1" ht="15" customHeight="1"/>
    <row r="47" s="31" customFormat="1" ht="15" customHeight="1"/>
    <row r="48" s="31" customFormat="1" ht="15" customHeight="1"/>
    <row r="49" s="31" customFormat="1" ht="15.75"/>
    <row r="50" s="31" customFormat="1" ht="15.75"/>
    <row r="51" s="31" customFormat="1" ht="15.75"/>
    <row r="52" s="31" customFormat="1" ht="15.75"/>
    <row r="53" s="31" customFormat="1" ht="15.75"/>
    <row r="54" s="31" customFormat="1" ht="15.75"/>
    <row r="55" s="31" customFormat="1" ht="15.75"/>
    <row r="56" s="31" customFormat="1" ht="15.75"/>
    <row r="57" s="31" customFormat="1" ht="15.75"/>
    <row r="58" s="31" customFormat="1" ht="15.75"/>
    <row r="59" s="31" customFormat="1" ht="15.75"/>
    <row r="60" s="31" customFormat="1" ht="15.75"/>
    <row r="61" s="31" customFormat="1" ht="15.75"/>
    <row r="62" s="31" customFormat="1" ht="15.75"/>
    <row r="63" s="31" customFormat="1" ht="15.75"/>
    <row r="64" s="31" customFormat="1" ht="15.75"/>
    <row r="65" s="31" customFormat="1" ht="15.75"/>
    <row r="66" s="31" customFormat="1" ht="15.75"/>
    <row r="67" s="31" customFormat="1" ht="15.75"/>
    <row r="68" s="31" customFormat="1" ht="15.75"/>
    <row r="69" s="31" customFormat="1" ht="15.75"/>
    <row r="70" s="31" customFormat="1" ht="15.75"/>
    <row r="71" s="31" customFormat="1" ht="15.75"/>
    <row r="72" s="31" customFormat="1" ht="15.75"/>
    <row r="73" s="31" customFormat="1" ht="15.75"/>
    <row r="74" s="31" customFormat="1" ht="15.75"/>
    <row r="75" s="31" customFormat="1" ht="15.75"/>
    <row r="76" s="31" customFormat="1" ht="15.75"/>
    <row r="77" s="31" customFormat="1" ht="15.75"/>
    <row r="78" s="31" customFormat="1" ht="15.75"/>
    <row r="79" s="31" customFormat="1" ht="15.75"/>
    <row r="80" s="31" customFormat="1" ht="15.75"/>
    <row r="81" s="31" customFormat="1" ht="15.75"/>
    <row r="82" s="31" customFormat="1" ht="15.75"/>
    <row r="83" s="31" customFormat="1" ht="15.75"/>
    <row r="84" s="31" customFormat="1" ht="15.75"/>
    <row r="85" s="31" customFormat="1" ht="15.75"/>
    <row r="86" s="31" customFormat="1" ht="15.75"/>
    <row r="87" s="31" customFormat="1" ht="15.75"/>
    <row r="88" s="31" customFormat="1" ht="15.75"/>
    <row r="89" s="31" customFormat="1" ht="15.75"/>
    <row r="90" s="31" customFormat="1" ht="15.75"/>
    <row r="91" s="31" customFormat="1" ht="15.75"/>
    <row r="92" s="31" customFormat="1" ht="15.75"/>
    <row r="93" s="31" customFormat="1" ht="15.75"/>
    <row r="94" s="31" customFormat="1" ht="15.75"/>
    <row r="95" s="31" customFormat="1" ht="15.75"/>
    <row r="96" s="31" customFormat="1" ht="15.75"/>
    <row r="97" s="31" customFormat="1" ht="15.75"/>
    <row r="98" s="31" customFormat="1" ht="15.75"/>
    <row r="99" s="31" customFormat="1" ht="15.75"/>
    <row r="100" s="31" customFormat="1" ht="15.75"/>
    <row r="101" s="31" customFormat="1" ht="15.75"/>
    <row r="102" s="31" customFormat="1" ht="15.75"/>
    <row r="103" s="31" customFormat="1" ht="15.75"/>
    <row r="104" s="31" customFormat="1" ht="15.75"/>
    <row r="105" s="31" customFormat="1" ht="15.75"/>
    <row r="106" s="31" customFormat="1" ht="15.75"/>
    <row r="107" s="31" customFormat="1" ht="15.75"/>
    <row r="108" s="31" customFormat="1" ht="15.75"/>
    <row r="109" s="31" customFormat="1" ht="15.75"/>
    <row r="110" s="31" customFormat="1" ht="15.75"/>
    <row r="111" s="31" customFormat="1" ht="15.75"/>
    <row r="112" s="31" customFormat="1" ht="15.75"/>
    <row r="113" s="31" customFormat="1" ht="15.75"/>
    <row r="114" s="31" customFormat="1" ht="15.75"/>
    <row r="115" s="31" customFormat="1" ht="15.75"/>
    <row r="116" s="31" customFormat="1" ht="15.75"/>
    <row r="117" s="31" customFormat="1" ht="15.75"/>
    <row r="118" s="31" customFormat="1" ht="15.75"/>
    <row r="119" s="31" customFormat="1" ht="15.75"/>
    <row r="120" s="31" customFormat="1" ht="15.75"/>
    <row r="121" s="31" customFormat="1" ht="15.75"/>
    <row r="122" s="31" customFormat="1" ht="15.75"/>
    <row r="123" s="31" customFormat="1" ht="15.75"/>
    <row r="124" s="31" customFormat="1" ht="15.75"/>
    <row r="125" s="31" customFormat="1" ht="15.75"/>
    <row r="126" s="31" customFormat="1" ht="15.75"/>
    <row r="127" s="31" customFormat="1" ht="15.75"/>
    <row r="128" s="31" customFormat="1" ht="15.75"/>
    <row r="129" s="31" customFormat="1" ht="15.75"/>
    <row r="130" s="31" customFormat="1" ht="15.75"/>
    <row r="131" s="31" customFormat="1" ht="15.75"/>
    <row r="132" s="31" customFormat="1" ht="15.75"/>
    <row r="133" s="31" customFormat="1" ht="15.75"/>
    <row r="134" s="31" customFormat="1" ht="15.75"/>
    <row r="135" s="31" customFormat="1" ht="15.75"/>
    <row r="136" s="31" customFormat="1" ht="15.75"/>
    <row r="137" s="31" customFormat="1" ht="15.75"/>
    <row r="138" s="31" customFormat="1" ht="15.75"/>
    <row r="139" s="31" customFormat="1" ht="15.75"/>
    <row r="140" s="31" customFormat="1" ht="15.75"/>
    <row r="141" s="31" customFormat="1" ht="15.75"/>
    <row r="142" s="31" customFormat="1" ht="15.75"/>
    <row r="143" s="31" customFormat="1" ht="15.75"/>
    <row r="144" s="31" customFormat="1" ht="15.75"/>
    <row r="145" s="31" customFormat="1" ht="15.75"/>
    <row r="146" s="31" customFormat="1" ht="15.75"/>
    <row r="147" s="31" customFormat="1" ht="15.75"/>
    <row r="148" s="31" customFormat="1" ht="15.75"/>
    <row r="149" s="31" customFormat="1" ht="15.75"/>
    <row r="150" s="31" customFormat="1" ht="15.75"/>
    <row r="151" s="31" customFormat="1" ht="15.75"/>
    <row r="152" s="31" customFormat="1" ht="15.75"/>
    <row r="153" s="31" customFormat="1" ht="15.75"/>
    <row r="154" s="31" customFormat="1" ht="15.75"/>
    <row r="155" s="31" customFormat="1" ht="15.75"/>
    <row r="156" s="31" customFormat="1" ht="15.75"/>
    <row r="157" s="31" customFormat="1" ht="15.75"/>
    <row r="158" s="31" customFormat="1" ht="15.75"/>
    <row r="159" s="31" customFormat="1" ht="15.75"/>
    <row r="160" s="31" customFormat="1" ht="15.75"/>
    <row r="161" s="31" customFormat="1" ht="15.75"/>
    <row r="162" s="31" customFormat="1" ht="15.75"/>
    <row r="163" s="31" customFormat="1" ht="15.75"/>
    <row r="164" s="31" customFormat="1" ht="15.75"/>
    <row r="165" s="31" customFormat="1" ht="15.75"/>
    <row r="166" s="31" customFormat="1" ht="15.75"/>
    <row r="167" s="31" customFormat="1" ht="15.75"/>
    <row r="168" s="31" customFormat="1" ht="15.75"/>
    <row r="169" s="31" customFormat="1" ht="15.75"/>
    <row r="170" s="31" customFormat="1" ht="15.75"/>
    <row r="171" s="31" customFormat="1" ht="15.75"/>
    <row r="172" s="31" customFormat="1" ht="15.75"/>
    <row r="173" s="31" customFormat="1" ht="15.75"/>
    <row r="174" s="31" customFormat="1" ht="15.75"/>
    <row r="175" s="31" customFormat="1" ht="15.75"/>
    <row r="176" s="31" customFormat="1" ht="15.75"/>
    <row r="177" s="31" customFormat="1" ht="15.75"/>
    <row r="178" s="31" customFormat="1" ht="15.75"/>
    <row r="179" s="31" customFormat="1" ht="15.75"/>
    <row r="180" s="31" customFormat="1" ht="15.75"/>
    <row r="181" s="31" customFormat="1" ht="15.75"/>
    <row r="182" s="31" customFormat="1" ht="15.75"/>
    <row r="183" s="31" customFormat="1" ht="15.75"/>
    <row r="184" s="31" customFormat="1" ht="15.75"/>
    <row r="185" s="31" customFormat="1" ht="15.75"/>
    <row r="186" s="31" customFormat="1" ht="15.75"/>
    <row r="187" s="31" customFormat="1" ht="15.75"/>
    <row r="188" s="31" customFormat="1" ht="15.75"/>
    <row r="189" s="31" customFormat="1" ht="15.75"/>
    <row r="190" s="31" customFormat="1" ht="15.75"/>
    <row r="191" s="31" customFormat="1" ht="15.75"/>
    <row r="192" s="31" customFormat="1" ht="15.75"/>
    <row r="193" s="31" customFormat="1" ht="15.75"/>
    <row r="194" s="31" customFormat="1" ht="15.75"/>
    <row r="195" s="31" customFormat="1" ht="15.75"/>
    <row r="196" s="31" customFormat="1" ht="15.75"/>
    <row r="197" s="31" customFormat="1" ht="15.75"/>
    <row r="198" s="31" customFormat="1" ht="15.75"/>
    <row r="199" s="31" customFormat="1" ht="15.75"/>
    <row r="200" s="31" customFormat="1" ht="15.75"/>
    <row r="201" s="31" customFormat="1" ht="15.75"/>
    <row r="202" s="31" customFormat="1" ht="15.75"/>
    <row r="203" s="31" customFormat="1" ht="15.75"/>
    <row r="204" s="31" customFormat="1" ht="15.75"/>
    <row r="205" s="31" customFormat="1" ht="15.75"/>
    <row r="206" s="31" customFormat="1" ht="15.75"/>
    <row r="207" s="31" customFormat="1" ht="15.75"/>
    <row r="208" s="31" customFormat="1" ht="15.75"/>
    <row r="209" s="31" customFormat="1" ht="15.75"/>
    <row r="210" s="31" customFormat="1" ht="15.75"/>
    <row r="211" s="31" customFormat="1" ht="15.75"/>
    <row r="212" s="31" customFormat="1" ht="15.75"/>
    <row r="213" s="31" customFormat="1" ht="15.75"/>
    <row r="214" s="31" customFormat="1" ht="15.75"/>
    <row r="215" s="31" customFormat="1" ht="15.75"/>
    <row r="216" s="31" customFormat="1" ht="15.75"/>
    <row r="217" s="31" customFormat="1" ht="15.75"/>
    <row r="218" s="31" customFormat="1" ht="15.75"/>
    <row r="219" s="31" customFormat="1" ht="15.75"/>
    <row r="220" s="31" customFormat="1" ht="15.75"/>
    <row r="221" s="31" customFormat="1" ht="15.75"/>
    <row r="222" s="31" customFormat="1" ht="15.75"/>
    <row r="223" s="31" customFormat="1" ht="15.75"/>
    <row r="224" s="31" customFormat="1" ht="15.75"/>
    <row r="225" s="31" customFormat="1" ht="15.75"/>
    <row r="226" s="31" customFormat="1" ht="15.75"/>
    <row r="227" s="31" customFormat="1" ht="15.75"/>
    <row r="228" s="31" customFormat="1" ht="15.75"/>
    <row r="229" s="31" customFormat="1" ht="15.75"/>
    <row r="230" s="31" customFormat="1" ht="15.75"/>
    <row r="231" s="31" customFormat="1" ht="15.75"/>
    <row r="232" s="31" customFormat="1" ht="15.75"/>
    <row r="233" s="31" customFormat="1" ht="15.75"/>
    <row r="234" s="31" customFormat="1" ht="15.75"/>
    <row r="235" s="31" customFormat="1" ht="15.75"/>
    <row r="236" s="31" customFormat="1" ht="15.75"/>
    <row r="237" s="31" customFormat="1" ht="15.75"/>
    <row r="238" s="31" customFormat="1" ht="15.75"/>
    <row r="239" s="31" customFormat="1" ht="15.75"/>
    <row r="240" s="31" customFormat="1" ht="15.75"/>
    <row r="241" s="31" customFormat="1" ht="15.75"/>
    <row r="242" s="31" customFormat="1" ht="15.75"/>
    <row r="243" s="31" customFormat="1" ht="15.75"/>
    <row r="244" s="31" customFormat="1" ht="15.75"/>
    <row r="245" s="31" customFormat="1" ht="15.75"/>
    <row r="246" s="31" customFormat="1" ht="15.75"/>
    <row r="247" s="31" customFormat="1" ht="15.75"/>
    <row r="248" s="31" customFormat="1" ht="15.75"/>
    <row r="249" s="31" customFormat="1" ht="15.75"/>
    <row r="250" s="31" customFormat="1" ht="15.75"/>
    <row r="251" s="31" customFormat="1" ht="15.75"/>
    <row r="252" s="31" customFormat="1" ht="15.75"/>
    <row r="253" s="31" customFormat="1" ht="15.75"/>
    <row r="254" s="31" customFormat="1" ht="15.75"/>
    <row r="255" s="31" customFormat="1" ht="15.75"/>
    <row r="256" s="31" customFormat="1" ht="15.75"/>
    <row r="257" s="31" customFormat="1" ht="15.75"/>
    <row r="258" s="31" customFormat="1" ht="15" customHeight="1"/>
    <row r="259" s="31" customFormat="1" ht="15" customHeight="1"/>
    <row r="260" s="31" customFormat="1" ht="15" customHeight="1"/>
    <row r="261" s="31" customFormat="1" ht="15" customHeight="1"/>
    <row r="262" s="31" customFormat="1" ht="15" customHeight="1"/>
    <row r="263" s="31" customFormat="1" ht="15" customHeight="1"/>
    <row r="264" s="31" customFormat="1" ht="15" customHeight="1"/>
    <row r="265" s="31" customFormat="1" ht="15" customHeight="1"/>
    <row r="266" s="31" customFormat="1" ht="15" customHeight="1"/>
    <row r="267" s="31" customFormat="1" ht="15" customHeight="1"/>
    <row r="268" s="31" customFormat="1" ht="15" customHeight="1"/>
    <row r="269" s="31" customFormat="1" ht="15" customHeight="1"/>
    <row r="270" s="31" customFormat="1" ht="15" customHeight="1"/>
    <row r="271" s="31" customFormat="1" ht="15" customHeight="1"/>
    <row r="272" s="31" customFormat="1" ht="15" customHeight="1"/>
    <row r="273" s="31" customFormat="1" ht="15" customHeight="1"/>
    <row r="274" s="31" customFormat="1" ht="15" customHeight="1"/>
    <row r="275" s="31" customFormat="1" ht="15" customHeight="1"/>
    <row r="276" s="31" customFormat="1" ht="15" customHeight="1"/>
    <row r="277" s="31" customFormat="1" ht="15" customHeight="1"/>
    <row r="278" s="31" customFormat="1" ht="15" customHeight="1"/>
    <row r="279" s="31" customFormat="1" ht="15" customHeight="1"/>
    <row r="280" s="31" customFormat="1" ht="15" customHeight="1"/>
    <row r="281" s="31" customFormat="1" ht="15" customHeight="1"/>
    <row r="282" s="31" customFormat="1" ht="15" customHeight="1"/>
    <row r="283" s="31" customFormat="1" ht="15" customHeight="1"/>
    <row r="284" s="31" customFormat="1" ht="15" customHeight="1"/>
    <row r="285" s="31" customFormat="1" ht="15" customHeight="1"/>
    <row r="286" s="31" customFormat="1" ht="15" customHeight="1"/>
    <row r="287" s="31" customFormat="1" ht="15" customHeight="1"/>
    <row r="288" s="31" customFormat="1" ht="15" customHeight="1"/>
    <row r="289" s="31" customFormat="1" ht="15" customHeight="1"/>
    <row r="290" s="31" customFormat="1" ht="15" customHeight="1"/>
    <row r="291" s="31" customFormat="1" ht="15" customHeight="1"/>
    <row r="292" s="31" customFormat="1" ht="15" customHeight="1"/>
    <row r="293" s="31" customFormat="1" ht="15" customHeight="1"/>
    <row r="294" s="31" customFormat="1" ht="15" customHeight="1"/>
    <row r="295" s="31" customFormat="1" ht="15" customHeight="1"/>
    <row r="296" s="31" customFormat="1" ht="15" customHeight="1"/>
    <row r="297" s="31" customFormat="1" ht="15" customHeight="1"/>
    <row r="298" s="31" customFormat="1" ht="15" customHeight="1"/>
    <row r="299" s="31" customFormat="1" ht="15" customHeight="1"/>
    <row r="300" s="31" customFormat="1" ht="15" customHeight="1"/>
    <row r="301" s="31" customFormat="1" ht="15" customHeight="1"/>
    <row r="302" s="31" customFormat="1" ht="15" customHeight="1"/>
    <row r="303" s="31" customFormat="1" ht="15" customHeight="1"/>
    <row r="304" s="31" customFormat="1" ht="15" customHeight="1"/>
    <row r="305" s="31" customFormat="1" ht="15" customHeight="1"/>
    <row r="306" s="31" customFormat="1" ht="15" customHeight="1"/>
    <row r="307" s="31" customFormat="1" ht="15" customHeight="1"/>
    <row r="308" s="31" customFormat="1" ht="15" customHeight="1"/>
    <row r="309" s="31" customFormat="1" ht="15" customHeight="1"/>
    <row r="310" s="31" customFormat="1" ht="15" customHeight="1"/>
    <row r="311" s="31" customFormat="1" ht="15" customHeight="1"/>
    <row r="312" s="31" customFormat="1" ht="15" customHeight="1"/>
    <row r="313" s="31" customFormat="1" ht="15" customHeight="1"/>
    <row r="314" s="31" customFormat="1" ht="15" customHeight="1"/>
    <row r="315" s="31" customFormat="1" ht="15" customHeight="1"/>
    <row r="316" s="31" customFormat="1" ht="15" customHeight="1"/>
    <row r="317" s="31" customFormat="1" ht="15" customHeight="1"/>
    <row r="318" s="31" customFormat="1" ht="15" customHeight="1"/>
    <row r="319" s="31" customFormat="1" ht="15" customHeight="1"/>
    <row r="320" s="31" customFormat="1" ht="15" customHeight="1"/>
    <row r="321" s="31" customFormat="1" ht="15" customHeight="1"/>
    <row r="322" s="31" customFormat="1" ht="15" customHeight="1"/>
    <row r="323" s="31" customFormat="1" ht="15" customHeight="1"/>
    <row r="324" s="31" customFormat="1" ht="15" customHeight="1"/>
    <row r="325" s="31" customFormat="1" ht="15" customHeight="1"/>
    <row r="326" s="31" customFormat="1" ht="15" customHeight="1"/>
    <row r="327" s="31" customFormat="1" ht="15" customHeight="1"/>
  </sheetData>
  <sheetProtection algorithmName="SHA-512" hashValue="/GrH0kmLNeCbg4sizclP+zdiv0yPpFGFxgH5pEB8CYe2Yu2dHBb/COxugz8SRay6iAvcnaHgINNgDFJIosFwXA==" saltValue="3WAIXpUtOfsvaotlJJdSnA==" spinCount="100000" sheet="1" objects="1" scenarios="1"/>
  <mergeCells count="4">
    <mergeCell ref="B3:M5"/>
    <mergeCell ref="B7:M7"/>
    <mergeCell ref="D10:K10"/>
    <mergeCell ref="D12:E12"/>
  </mergeCells>
  <hyperlinks>
    <hyperlink ref="E16" r:id="rId1" xr:uid="{49BD1301-FFFF-0D4B-BBF2-00F6D89A94D1}"/>
    <hyperlink ref="E17" r:id="rId2" display="mailto:julien.boucher@shaping-ea.com" xr:uid="{EF6C7B3E-2CF5-4B42-9A6F-7E63244A40FE}"/>
    <hyperlink ref="E18" r:id="rId3" xr:uid="{8186FF3A-23D7-EB40-9C71-0FA4FA3DCA21}"/>
    <hyperlink ref="E20" r:id="rId4" xr:uid="{239598C5-1E1A-864F-B059-BC6CE95FFA45}"/>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BD17E-3E32-B54A-88D8-F6EC6A1ED4A1}">
  <dimension ref="A1:I119"/>
  <sheetViews>
    <sheetView zoomScale="55" zoomScaleNormal="55" workbookViewId="0">
      <selection activeCell="B1" sqref="B1"/>
    </sheetView>
  </sheetViews>
  <sheetFormatPr defaultColWidth="10.875" defaultRowHeight="15.75"/>
  <cols>
    <col min="1" max="1" width="3.625" style="46" customWidth="1"/>
    <col min="2" max="2" width="10.875" style="46"/>
    <col min="3" max="3" width="37.625" style="46" customWidth="1"/>
    <col min="4" max="4" width="38.625" style="46" customWidth="1"/>
    <col min="5" max="5" width="32.25" style="46" customWidth="1"/>
    <col min="6" max="6" width="22.5" style="31" customWidth="1"/>
    <col min="7" max="7" width="16.125" style="48" customWidth="1"/>
    <col min="8" max="8" width="19.125" style="46" customWidth="1"/>
    <col min="9" max="9" width="19.375" style="46" customWidth="1"/>
    <col min="10" max="10" width="22.5" style="46" customWidth="1"/>
    <col min="11" max="11" width="11" style="46" bestFit="1" customWidth="1"/>
    <col min="12" max="12" width="12.625" style="46" customWidth="1"/>
    <col min="13" max="13" width="11" style="46" bestFit="1" customWidth="1"/>
    <col min="14" max="14" width="12.875" style="46" customWidth="1"/>
    <col min="15" max="15" width="13.375" style="46" customWidth="1"/>
    <col min="16" max="16" width="13.5" style="46" customWidth="1"/>
    <col min="17" max="17" width="12.625" style="46" customWidth="1"/>
    <col min="18" max="24" width="11" style="46" bestFit="1" customWidth="1"/>
    <col min="25" max="25" width="13.125" style="46" customWidth="1"/>
    <col min="26" max="27" width="11" style="46" bestFit="1" customWidth="1"/>
    <col min="28" max="16384" width="10.875" style="46"/>
  </cols>
  <sheetData>
    <row r="1" spans="1:9" s="9" customFormat="1" ht="30.95" customHeight="1">
      <c r="B1" s="1" t="s">
        <v>60</v>
      </c>
      <c r="C1" s="1"/>
      <c r="G1" s="44"/>
    </row>
    <row r="2" spans="1:9">
      <c r="A2" s="31"/>
      <c r="B2" s="31"/>
      <c r="C2" s="31"/>
      <c r="D2" s="31"/>
      <c r="E2" s="31"/>
      <c r="G2" s="45"/>
      <c r="H2" s="31"/>
    </row>
    <row r="3" spans="1:9" s="31" customFormat="1" ht="23.25">
      <c r="B3" s="4"/>
      <c r="C3" s="2"/>
      <c r="D3" s="6"/>
      <c r="E3" s="6"/>
      <c r="F3" s="6"/>
      <c r="G3" s="7"/>
      <c r="H3" s="4"/>
    </row>
    <row r="4" spans="1:9" s="31" customFormat="1" ht="35.1" customHeight="1" thickBot="1">
      <c r="B4" s="3" t="s">
        <v>88</v>
      </c>
      <c r="C4" s="5"/>
      <c r="D4" s="4"/>
      <c r="E4" s="4"/>
      <c r="F4" s="4"/>
      <c r="G4" s="8"/>
      <c r="H4" s="4"/>
    </row>
    <row r="5" spans="1:9" s="31" customFormat="1" ht="24" thickBot="1">
      <c r="B5" s="4"/>
      <c r="C5" s="49" t="s">
        <v>65</v>
      </c>
      <c r="D5" s="49" t="s">
        <v>66</v>
      </c>
      <c r="E5" s="49" t="s">
        <v>80</v>
      </c>
      <c r="F5" s="50" t="s">
        <v>67</v>
      </c>
      <c r="G5" s="50" t="s">
        <v>79</v>
      </c>
      <c r="H5" s="4"/>
    </row>
    <row r="6" spans="1:9" s="31" customFormat="1" ht="42">
      <c r="B6" s="4"/>
      <c r="C6" s="51" t="s">
        <v>68</v>
      </c>
      <c r="D6" s="52" t="s">
        <v>69</v>
      </c>
      <c r="E6" s="53" t="s">
        <v>149</v>
      </c>
      <c r="F6" s="54"/>
      <c r="G6" s="55"/>
      <c r="H6" s="4"/>
    </row>
    <row r="7" spans="1:9" s="31" customFormat="1" ht="23.25">
      <c r="B7" s="4"/>
      <c r="C7" s="56"/>
      <c r="D7" s="57"/>
      <c r="E7" s="58" t="s">
        <v>81</v>
      </c>
      <c r="F7" s="59">
        <f>Calculations!D16</f>
        <v>20000</v>
      </c>
      <c r="G7" s="60" t="s">
        <v>78</v>
      </c>
      <c r="H7" s="4"/>
    </row>
    <row r="8" spans="1:9" s="31" customFormat="1" ht="24" thickBot="1">
      <c r="B8" s="4"/>
      <c r="C8" s="56"/>
      <c r="D8" s="57"/>
      <c r="E8" s="58" t="s">
        <v>43</v>
      </c>
      <c r="F8" s="59">
        <f>Calculations!D19</f>
        <v>3000</v>
      </c>
      <c r="G8" s="60" t="s">
        <v>78</v>
      </c>
      <c r="H8" s="4"/>
    </row>
    <row r="9" spans="1:9" s="31" customFormat="1" ht="23.25">
      <c r="B9" s="4"/>
      <c r="C9" s="56"/>
      <c r="D9" s="57"/>
      <c r="E9" s="61" t="s">
        <v>5</v>
      </c>
      <c r="F9" s="54"/>
      <c r="G9" s="55"/>
      <c r="H9" s="4"/>
    </row>
    <row r="10" spans="1:9" s="31" customFormat="1" ht="24" thickBot="1">
      <c r="B10" s="4"/>
      <c r="C10" s="56"/>
      <c r="D10" s="57"/>
      <c r="E10" s="58" t="s">
        <v>82</v>
      </c>
      <c r="F10" s="59">
        <f>Calculations!D23</f>
        <v>3333.333333333333</v>
      </c>
      <c r="G10" s="60" t="s">
        <v>78</v>
      </c>
      <c r="H10" s="4"/>
    </row>
    <row r="11" spans="1:9" s="31" customFormat="1" ht="23.25">
      <c r="B11" s="4"/>
      <c r="C11" s="56"/>
      <c r="D11" s="57"/>
      <c r="E11" s="61" t="s">
        <v>136</v>
      </c>
      <c r="F11" s="54"/>
      <c r="G11" s="55"/>
      <c r="H11" s="4"/>
    </row>
    <row r="12" spans="1:9" s="31" customFormat="1" ht="24" thickBot="1">
      <c r="B12" s="4"/>
      <c r="C12" s="56"/>
      <c r="D12" s="57"/>
      <c r="E12" s="58" t="s">
        <v>82</v>
      </c>
      <c r="F12" s="59">
        <f>Calculations!D28</f>
        <v>100</v>
      </c>
      <c r="G12" s="60" t="s">
        <v>78</v>
      </c>
      <c r="H12" s="4"/>
      <c r="I12" s="47"/>
    </row>
    <row r="13" spans="1:9" s="31" customFormat="1" ht="24" thickBot="1">
      <c r="B13" s="4"/>
      <c r="C13" s="62"/>
      <c r="D13" s="63"/>
      <c r="E13" s="61" t="s">
        <v>9</v>
      </c>
      <c r="F13" s="64">
        <f>SUM(F7:F12)</f>
        <v>26433.333333333332</v>
      </c>
      <c r="G13" s="65" t="s">
        <v>78</v>
      </c>
      <c r="H13" s="4"/>
    </row>
    <row r="14" spans="1:9" s="31" customFormat="1" ht="42">
      <c r="B14" s="4"/>
      <c r="C14" s="51" t="s">
        <v>70</v>
      </c>
      <c r="D14" s="52" t="s">
        <v>130</v>
      </c>
      <c r="E14" s="53" t="s">
        <v>149</v>
      </c>
      <c r="F14" s="66"/>
      <c r="G14" s="67"/>
      <c r="H14" s="4"/>
    </row>
    <row r="15" spans="1:9" s="31" customFormat="1" ht="23.25">
      <c r="B15" s="4"/>
      <c r="C15" s="56"/>
      <c r="D15" s="57"/>
      <c r="E15" s="58" t="s">
        <v>81</v>
      </c>
      <c r="F15" s="68">
        <v>0.5</v>
      </c>
      <c r="G15" s="69"/>
      <c r="H15" s="4"/>
    </row>
    <row r="16" spans="1:9" s="31" customFormat="1" ht="24" thickBot="1">
      <c r="B16" s="4"/>
      <c r="C16" s="56"/>
      <c r="D16" s="57"/>
      <c r="E16" s="58" t="s">
        <v>43</v>
      </c>
      <c r="F16" s="68">
        <f>Calculations!D20</f>
        <v>0</v>
      </c>
      <c r="G16" s="69"/>
      <c r="H16" s="4"/>
    </row>
    <row r="17" spans="2:8" s="31" customFormat="1" ht="26.1" customHeight="1">
      <c r="B17" s="4"/>
      <c r="C17" s="56"/>
      <c r="D17" s="57"/>
      <c r="E17" s="61" t="s">
        <v>5</v>
      </c>
      <c r="F17" s="70"/>
      <c r="G17" s="67"/>
      <c r="H17" s="4"/>
    </row>
    <row r="18" spans="2:8" s="31" customFormat="1" ht="26.1" customHeight="1" thickBot="1">
      <c r="B18" s="4"/>
      <c r="C18" s="56"/>
      <c r="D18" s="57"/>
      <c r="E18" s="58" t="s">
        <v>82</v>
      </c>
      <c r="F18" s="68">
        <f>Calculations!D24</f>
        <v>0</v>
      </c>
      <c r="G18" s="69"/>
      <c r="H18" s="4"/>
    </row>
    <row r="19" spans="2:8" s="31" customFormat="1" ht="23.25">
      <c r="B19" s="4"/>
      <c r="C19" s="56"/>
      <c r="D19" s="57"/>
      <c r="E19" s="61" t="s">
        <v>136</v>
      </c>
      <c r="F19" s="70"/>
      <c r="G19" s="67"/>
      <c r="H19" s="4"/>
    </row>
    <row r="20" spans="2:8" s="31" customFormat="1" ht="24" thickBot="1">
      <c r="B20" s="4"/>
      <c r="C20" s="56"/>
      <c r="D20" s="71"/>
      <c r="E20" s="58" t="s">
        <v>82</v>
      </c>
      <c r="F20" s="68">
        <f>Calculations!D20</f>
        <v>0</v>
      </c>
      <c r="G20" s="69"/>
      <c r="H20" s="4"/>
    </row>
    <row r="21" spans="2:8" s="31" customFormat="1" ht="21.95" customHeight="1">
      <c r="B21" s="4"/>
      <c r="C21" s="56"/>
      <c r="D21" s="52" t="s">
        <v>131</v>
      </c>
      <c r="E21" s="72" t="s">
        <v>134</v>
      </c>
      <c r="F21" s="66"/>
      <c r="G21" s="67"/>
      <c r="H21" s="4"/>
    </row>
    <row r="22" spans="2:8" s="31" customFormat="1" ht="94.5" customHeight="1">
      <c r="B22" s="4"/>
      <c r="C22" s="56"/>
      <c r="D22" s="57"/>
      <c r="E22" s="73" t="s">
        <v>24</v>
      </c>
      <c r="F22" s="74">
        <f>Calculations!D45</f>
        <v>0.128</v>
      </c>
      <c r="G22" s="75" t="s">
        <v>83</v>
      </c>
      <c r="H22" s="4"/>
    </row>
    <row r="23" spans="2:8" s="31" customFormat="1" ht="21" customHeight="1">
      <c r="B23" s="4"/>
      <c r="C23" s="56"/>
      <c r="D23" s="57"/>
      <c r="E23" s="73" t="s">
        <v>40</v>
      </c>
      <c r="F23" s="74">
        <f>Calculations!D46</f>
        <v>0.52600000000000002</v>
      </c>
      <c r="G23" s="69"/>
      <c r="H23" s="4"/>
    </row>
    <row r="24" spans="2:8" s="31" customFormat="1" ht="24" thickBot="1">
      <c r="B24" s="4"/>
      <c r="C24" s="56"/>
      <c r="D24" s="57"/>
      <c r="E24" s="73" t="s">
        <v>27</v>
      </c>
      <c r="F24" s="74">
        <f>Calculations!D47</f>
        <v>0.34600000000000003</v>
      </c>
      <c r="G24" s="69"/>
      <c r="H24" s="4"/>
    </row>
    <row r="25" spans="2:8" s="31" customFormat="1" ht="23.25">
      <c r="B25" s="4"/>
      <c r="C25" s="56"/>
      <c r="D25" s="57"/>
      <c r="E25" s="61" t="s">
        <v>133</v>
      </c>
      <c r="F25" s="70"/>
      <c r="G25" s="76"/>
      <c r="H25" s="4"/>
    </row>
    <row r="26" spans="2:8" s="31" customFormat="1" ht="63">
      <c r="B26" s="4"/>
      <c r="C26" s="56"/>
      <c r="D26" s="71"/>
      <c r="E26" s="58" t="s">
        <v>24</v>
      </c>
      <c r="F26" s="74">
        <f>Calculations!D40</f>
        <v>0.28049599999999997</v>
      </c>
      <c r="G26" s="77" t="s">
        <v>83</v>
      </c>
      <c r="H26" s="4"/>
    </row>
    <row r="27" spans="2:8" s="31" customFormat="1" ht="26.1" customHeight="1">
      <c r="B27" s="4"/>
      <c r="C27" s="56"/>
      <c r="D27" s="71"/>
      <c r="E27" s="58" t="s">
        <v>38</v>
      </c>
      <c r="F27" s="74">
        <f>Calculations!D41</f>
        <v>2.8199999999999996E-2</v>
      </c>
      <c r="G27" s="77"/>
      <c r="H27" s="4"/>
    </row>
    <row r="28" spans="2:8" s="31" customFormat="1" ht="23.25">
      <c r="B28" s="4"/>
      <c r="C28" s="56"/>
      <c r="D28" s="71"/>
      <c r="E28" s="58" t="s">
        <v>37</v>
      </c>
      <c r="F28" s="74">
        <f>Calculations!D39</f>
        <v>0.70267800000000002</v>
      </c>
      <c r="G28" s="77"/>
      <c r="H28" s="4"/>
    </row>
    <row r="29" spans="2:8" s="31" customFormat="1" ht="24" thickBot="1">
      <c r="B29" s="4"/>
      <c r="C29" s="56"/>
      <c r="D29" s="71"/>
      <c r="E29" s="58" t="s">
        <v>27</v>
      </c>
      <c r="F29" s="68">
        <f>Calculations!D42</f>
        <v>0</v>
      </c>
      <c r="G29" s="77"/>
      <c r="H29" s="4"/>
    </row>
    <row r="30" spans="2:8" s="31" customFormat="1" ht="23.25">
      <c r="B30" s="4"/>
      <c r="C30" s="56"/>
      <c r="D30" s="52" t="s">
        <v>71</v>
      </c>
      <c r="E30" s="78" t="s">
        <v>39</v>
      </c>
      <c r="F30" s="79">
        <f>Calculations!F62</f>
        <v>0</v>
      </c>
      <c r="G30" s="76" t="s">
        <v>78</v>
      </c>
      <c r="H30" s="4"/>
    </row>
    <row r="31" spans="2:8" s="31" customFormat="1" ht="24" thickBot="1">
      <c r="B31" s="4"/>
      <c r="C31" s="56"/>
      <c r="D31" s="63"/>
      <c r="E31" s="80" t="s">
        <v>137</v>
      </c>
      <c r="F31" s="81">
        <f>Calculations!G62</f>
        <v>5572.2365400000008</v>
      </c>
      <c r="G31" s="82" t="s">
        <v>86</v>
      </c>
      <c r="H31" s="4"/>
    </row>
    <row r="32" spans="2:8" s="31" customFormat="1" ht="159.75" customHeight="1">
      <c r="B32" s="4"/>
      <c r="C32" s="51" t="s">
        <v>72</v>
      </c>
      <c r="D32" s="52" t="s">
        <v>73</v>
      </c>
      <c r="E32" s="78" t="s">
        <v>81</v>
      </c>
      <c r="F32" s="70" t="s">
        <v>84</v>
      </c>
      <c r="G32" s="76"/>
      <c r="H32" s="4"/>
    </row>
    <row r="33" spans="2:9" s="31" customFormat="1" ht="36.75" customHeight="1">
      <c r="B33" s="4"/>
      <c r="C33" s="56"/>
      <c r="D33" s="57"/>
      <c r="E33" s="73" t="s">
        <v>138</v>
      </c>
      <c r="F33" s="68" t="s">
        <v>85</v>
      </c>
      <c r="G33" s="77"/>
      <c r="H33" s="4"/>
    </row>
    <row r="34" spans="2:9" s="31" customFormat="1" ht="24" thickBot="1">
      <c r="B34" s="4"/>
      <c r="C34" s="62"/>
      <c r="D34" s="63"/>
      <c r="E34" s="80" t="s">
        <v>46</v>
      </c>
      <c r="F34" s="81">
        <f>Calculations!I62</f>
        <v>1988.5787399999999</v>
      </c>
      <c r="G34" s="82" t="s">
        <v>86</v>
      </c>
      <c r="H34" s="4"/>
    </row>
    <row r="35" spans="2:9" ht="24.75" customHeight="1" thickBot="1">
      <c r="B35" s="3"/>
      <c r="C35" s="51" t="s">
        <v>74</v>
      </c>
      <c r="D35" s="83" t="s">
        <v>132</v>
      </c>
      <c r="E35" s="84" t="s">
        <v>75</v>
      </c>
      <c r="F35" s="85"/>
      <c r="G35" s="86"/>
    </row>
    <row r="36" spans="2:9" ht="26.25" customHeight="1" thickBot="1">
      <c r="C36" s="56"/>
      <c r="D36" s="83" t="s">
        <v>144</v>
      </c>
      <c r="E36" s="87"/>
      <c r="F36" s="88"/>
      <c r="G36" s="89"/>
    </row>
    <row r="37" spans="2:9" ht="23.25" customHeight="1" thickBot="1">
      <c r="C37" s="51" t="s">
        <v>127</v>
      </c>
      <c r="D37" s="83" t="s">
        <v>76</v>
      </c>
      <c r="E37" s="84" t="s">
        <v>128</v>
      </c>
      <c r="F37" s="85"/>
      <c r="G37" s="86"/>
    </row>
    <row r="38" spans="2:9" ht="45" customHeight="1" thickBot="1">
      <c r="C38" s="56"/>
      <c r="D38" s="83" t="s">
        <v>122</v>
      </c>
      <c r="E38" s="87"/>
      <c r="F38" s="88"/>
      <c r="G38" s="89"/>
    </row>
    <row r="39" spans="2:9" ht="25.5" customHeight="1" thickBot="1">
      <c r="C39" s="90"/>
      <c r="D39" s="83" t="s">
        <v>77</v>
      </c>
      <c r="E39" s="91"/>
      <c r="F39" s="92"/>
      <c r="G39" s="93"/>
    </row>
    <row r="40" spans="2:9">
      <c r="C40" s="46" t="s">
        <v>135</v>
      </c>
    </row>
    <row r="42" spans="2:9" ht="15.95" customHeight="1"/>
    <row r="43" spans="2:9" s="31" customFormat="1" ht="24" thickBot="1">
      <c r="B43" s="3" t="s">
        <v>125</v>
      </c>
      <c r="C43" s="5"/>
      <c r="D43" s="4"/>
      <c r="E43" s="4"/>
      <c r="F43" s="4"/>
      <c r="G43" s="8"/>
      <c r="H43" s="46"/>
      <c r="I43" s="46"/>
    </row>
    <row r="44" spans="2:9" s="31" customFormat="1" ht="24" thickBot="1">
      <c r="B44" s="4"/>
      <c r="C44" s="49" t="s">
        <v>65</v>
      </c>
      <c r="D44" s="49" t="s">
        <v>66</v>
      </c>
      <c r="E44" s="49" t="s">
        <v>80</v>
      </c>
      <c r="F44" s="94" t="s">
        <v>67</v>
      </c>
      <c r="G44" s="49" t="s">
        <v>79</v>
      </c>
      <c r="H44" s="46"/>
      <c r="I44" s="46"/>
    </row>
    <row r="45" spans="2:9" s="31" customFormat="1" ht="23.1" customHeight="1">
      <c r="B45" s="4"/>
      <c r="C45" s="51" t="s">
        <v>68</v>
      </c>
      <c r="D45" s="52" t="s">
        <v>69</v>
      </c>
      <c r="E45" s="61" t="s">
        <v>126</v>
      </c>
      <c r="F45" s="54"/>
      <c r="G45" s="55"/>
      <c r="H45" s="4"/>
    </row>
    <row r="46" spans="2:9" ht="18.95" customHeight="1">
      <c r="B46" s="4"/>
      <c r="C46" s="56"/>
      <c r="D46" s="57"/>
      <c r="E46" s="58" t="s">
        <v>81</v>
      </c>
      <c r="F46" s="59">
        <f>Calculations!G16</f>
        <v>9500</v>
      </c>
      <c r="G46" s="95" t="s">
        <v>78</v>
      </c>
    </row>
    <row r="47" spans="2:9" ht="24" thickBot="1">
      <c r="B47" s="4"/>
      <c r="C47" s="56"/>
      <c r="D47" s="57"/>
      <c r="E47" s="58" t="s">
        <v>43</v>
      </c>
      <c r="F47" s="59">
        <f>Calculations!G19</f>
        <v>1425</v>
      </c>
      <c r="G47" s="95" t="s">
        <v>78</v>
      </c>
    </row>
    <row r="48" spans="2:9" ht="23.25">
      <c r="B48" s="4"/>
      <c r="C48" s="56"/>
      <c r="D48" s="57"/>
      <c r="E48" s="61" t="s">
        <v>5</v>
      </c>
      <c r="F48" s="54"/>
      <c r="G48" s="96"/>
    </row>
    <row r="49" spans="2:9" ht="24" thickBot="1">
      <c r="B49" s="4"/>
      <c r="C49" s="56"/>
      <c r="D49" s="57"/>
      <c r="E49" s="58" t="s">
        <v>82</v>
      </c>
      <c r="F49" s="59">
        <f>Calculations!G23</f>
        <v>2500</v>
      </c>
      <c r="G49" s="95" t="s">
        <v>78</v>
      </c>
    </row>
    <row r="50" spans="2:9" ht="23.25">
      <c r="B50" s="4"/>
      <c r="C50" s="56"/>
      <c r="D50" s="57"/>
      <c r="E50" s="61" t="s">
        <v>136</v>
      </c>
      <c r="F50" s="54"/>
      <c r="G50" s="96"/>
    </row>
    <row r="51" spans="2:9" ht="24" thickBot="1">
      <c r="B51" s="4"/>
      <c r="C51" s="56"/>
      <c r="D51" s="57"/>
      <c r="E51" s="58" t="s">
        <v>82</v>
      </c>
      <c r="F51" s="59">
        <f>Calculations!G28</f>
        <v>77.5</v>
      </c>
      <c r="G51" s="95" t="s">
        <v>78</v>
      </c>
    </row>
    <row r="52" spans="2:9" ht="24" thickBot="1">
      <c r="B52" s="4"/>
      <c r="C52" s="62"/>
      <c r="D52" s="63"/>
      <c r="E52" s="61" t="s">
        <v>9</v>
      </c>
      <c r="F52" s="64">
        <f>SUM(F46:F51)</f>
        <v>13502.5</v>
      </c>
      <c r="G52" s="97" t="s">
        <v>78</v>
      </c>
    </row>
    <row r="53" spans="2:9" ht="23.25">
      <c r="B53" s="4"/>
      <c r="C53" s="51" t="s">
        <v>70</v>
      </c>
      <c r="D53" s="52" t="s">
        <v>130</v>
      </c>
      <c r="E53" s="61" t="s">
        <v>126</v>
      </c>
      <c r="F53" s="66"/>
      <c r="G53" s="98"/>
    </row>
    <row r="54" spans="2:9" ht="23.25">
      <c r="B54" s="4"/>
      <c r="C54" s="56"/>
      <c r="D54" s="57"/>
      <c r="E54" s="58" t="s">
        <v>81</v>
      </c>
      <c r="F54" s="68">
        <f>Calculations!H17</f>
        <v>0.8</v>
      </c>
      <c r="G54" s="99"/>
    </row>
    <row r="55" spans="2:9" ht="24" thickBot="1">
      <c r="B55" s="4"/>
      <c r="C55" s="56"/>
      <c r="D55" s="57"/>
      <c r="E55" s="58" t="s">
        <v>43</v>
      </c>
      <c r="F55" s="68">
        <f>Calculations!H20</f>
        <v>0</v>
      </c>
      <c r="G55" s="99"/>
    </row>
    <row r="56" spans="2:9" ht="23.25">
      <c r="B56" s="4"/>
      <c r="C56" s="56"/>
      <c r="D56" s="57"/>
      <c r="E56" s="61" t="s">
        <v>5</v>
      </c>
      <c r="F56" s="70"/>
      <c r="G56" s="98"/>
    </row>
    <row r="57" spans="2:9" ht="24" thickBot="1">
      <c r="B57" s="4"/>
      <c r="C57" s="56"/>
      <c r="D57" s="57"/>
      <c r="E57" s="58" t="s">
        <v>82</v>
      </c>
      <c r="F57" s="68">
        <f>Calculations!H24</f>
        <v>0</v>
      </c>
      <c r="G57" s="99"/>
    </row>
    <row r="58" spans="2:9" ht="23.25">
      <c r="B58" s="4"/>
      <c r="C58" s="56"/>
      <c r="D58" s="57"/>
      <c r="E58" s="61" t="s">
        <v>136</v>
      </c>
      <c r="F58" s="70"/>
      <c r="G58" s="98"/>
    </row>
    <row r="59" spans="2:9" ht="24" thickBot="1">
      <c r="B59" s="4"/>
      <c r="C59" s="56"/>
      <c r="D59" s="71"/>
      <c r="E59" s="58" t="s">
        <v>82</v>
      </c>
      <c r="F59" s="68">
        <f>Calculations!H29</f>
        <v>0</v>
      </c>
      <c r="G59" s="99"/>
    </row>
    <row r="60" spans="2:9" ht="23.25">
      <c r="B60" s="4"/>
      <c r="C60" s="56"/>
      <c r="D60" s="52" t="s">
        <v>131</v>
      </c>
      <c r="E60" s="72" t="s">
        <v>134</v>
      </c>
      <c r="F60" s="66"/>
      <c r="G60" s="98"/>
      <c r="I60" s="47"/>
    </row>
    <row r="61" spans="2:9" ht="60.75" customHeight="1">
      <c r="B61" s="4"/>
      <c r="C61" s="56"/>
      <c r="D61" s="57"/>
      <c r="E61" s="73" t="s">
        <v>24</v>
      </c>
      <c r="F61" s="68">
        <f>F22</f>
        <v>0.128</v>
      </c>
      <c r="G61" s="100" t="s">
        <v>83</v>
      </c>
    </row>
    <row r="62" spans="2:9" ht="23.25">
      <c r="B62" s="4"/>
      <c r="C62" s="56"/>
      <c r="D62" s="57"/>
      <c r="E62" s="73" t="s">
        <v>40</v>
      </c>
      <c r="F62" s="68">
        <f t="shared" ref="F62:F63" si="0">F23</f>
        <v>0.52600000000000002</v>
      </c>
      <c r="G62" s="99"/>
    </row>
    <row r="63" spans="2:9" ht="24" thickBot="1">
      <c r="B63" s="4"/>
      <c r="C63" s="56"/>
      <c r="D63" s="57"/>
      <c r="E63" s="73" t="s">
        <v>27</v>
      </c>
      <c r="F63" s="68">
        <f t="shared" si="0"/>
        <v>0.34600000000000003</v>
      </c>
      <c r="G63" s="99"/>
    </row>
    <row r="64" spans="2:9" ht="23.25">
      <c r="B64" s="4"/>
      <c r="C64" s="56"/>
      <c r="D64" s="57"/>
      <c r="E64" s="61" t="s">
        <v>34</v>
      </c>
      <c r="F64" s="70"/>
      <c r="G64" s="101"/>
    </row>
    <row r="65" spans="2:7" ht="96" customHeight="1">
      <c r="B65" s="4"/>
      <c r="C65" s="56"/>
      <c r="D65" s="71"/>
      <c r="E65" s="58" t="s">
        <v>24</v>
      </c>
      <c r="F65" s="68">
        <f>Calculations!E40</f>
        <v>0.28049599999999997</v>
      </c>
      <c r="G65" s="102" t="s">
        <v>107</v>
      </c>
    </row>
    <row r="66" spans="2:7" ht="23.25">
      <c r="B66" s="4"/>
      <c r="C66" s="56"/>
      <c r="D66" s="71"/>
      <c r="E66" s="58" t="s">
        <v>38</v>
      </c>
      <c r="F66" s="68">
        <f>Calculations!E41</f>
        <v>0.11950400000000005</v>
      </c>
      <c r="G66" s="102"/>
    </row>
    <row r="67" spans="2:7" ht="23.25">
      <c r="B67" s="4"/>
      <c r="C67" s="56"/>
      <c r="D67" s="71"/>
      <c r="E67" s="58" t="s">
        <v>37</v>
      </c>
      <c r="F67" s="68">
        <f>Calculations!E39</f>
        <v>0.1</v>
      </c>
      <c r="G67" s="102"/>
    </row>
    <row r="68" spans="2:7" ht="24" thickBot="1">
      <c r="B68" s="4"/>
      <c r="C68" s="56"/>
      <c r="D68" s="71"/>
      <c r="E68" s="58" t="s">
        <v>27</v>
      </c>
      <c r="F68" s="68">
        <f>Calculations!E42</f>
        <v>0.5</v>
      </c>
      <c r="G68" s="102"/>
    </row>
    <row r="69" spans="2:7" ht="23.25">
      <c r="B69" s="4"/>
      <c r="C69" s="56"/>
      <c r="D69" s="52" t="s">
        <v>71</v>
      </c>
      <c r="E69" s="78" t="s">
        <v>39</v>
      </c>
      <c r="F69" s="70">
        <f>Calculations!M62</f>
        <v>0</v>
      </c>
      <c r="G69" s="101" t="s">
        <v>86</v>
      </c>
    </row>
    <row r="70" spans="2:7" ht="24" thickBot="1">
      <c r="B70" s="4"/>
      <c r="C70" s="56"/>
      <c r="D70" s="63"/>
      <c r="E70" s="80" t="s">
        <v>137</v>
      </c>
      <c r="F70" s="81">
        <f>Calculations!N62</f>
        <v>405.07499999999999</v>
      </c>
      <c r="G70" s="103" t="s">
        <v>86</v>
      </c>
    </row>
    <row r="71" spans="2:7" ht="203.25" customHeight="1">
      <c r="B71" s="4"/>
      <c r="C71" s="51" t="s">
        <v>72</v>
      </c>
      <c r="D71" s="52" t="s">
        <v>73</v>
      </c>
      <c r="E71" s="78" t="s">
        <v>139</v>
      </c>
      <c r="F71" s="70" t="s">
        <v>140</v>
      </c>
      <c r="G71" s="101"/>
    </row>
    <row r="72" spans="2:7" ht="39.75" customHeight="1">
      <c r="B72" s="4"/>
      <c r="C72" s="56"/>
      <c r="D72" s="57"/>
      <c r="E72" s="73" t="s">
        <v>138</v>
      </c>
      <c r="F72" s="68" t="s">
        <v>85</v>
      </c>
      <c r="G72" s="102"/>
    </row>
    <row r="73" spans="2:7" ht="24" thickBot="1">
      <c r="B73" s="4"/>
      <c r="C73" s="62"/>
      <c r="D73" s="63"/>
      <c r="E73" s="80" t="s">
        <v>46</v>
      </c>
      <c r="F73" s="81">
        <f>Calculations!P62</f>
        <v>126.4875</v>
      </c>
      <c r="G73" s="103" t="s">
        <v>86</v>
      </c>
    </row>
    <row r="74" spans="2:7" ht="42.75" thickBot="1">
      <c r="B74" s="3"/>
      <c r="C74" s="51" t="s">
        <v>74</v>
      </c>
      <c r="D74" s="83" t="s">
        <v>145</v>
      </c>
      <c r="E74" s="104" t="s">
        <v>108</v>
      </c>
      <c r="F74" s="105">
        <f>F73</f>
        <v>126.4875</v>
      </c>
      <c r="G74" s="106" t="s">
        <v>86</v>
      </c>
    </row>
    <row r="75" spans="2:7" ht="48" customHeight="1" thickBot="1">
      <c r="C75" s="56"/>
      <c r="D75" s="83" t="s">
        <v>144</v>
      </c>
      <c r="E75" s="73" t="s">
        <v>143</v>
      </c>
      <c r="F75" s="81">
        <f>Calculations!T62</f>
        <v>8206.8194999999996</v>
      </c>
      <c r="G75" s="103" t="s">
        <v>86</v>
      </c>
    </row>
    <row r="76" spans="2:7" ht="31.5" customHeight="1" thickBot="1">
      <c r="C76" s="107" t="s">
        <v>127</v>
      </c>
      <c r="D76" s="108" t="s">
        <v>76</v>
      </c>
      <c r="E76" s="109"/>
      <c r="F76" s="110" t="s">
        <v>109</v>
      </c>
      <c r="G76" s="111"/>
    </row>
    <row r="77" spans="2:7" ht="42.75" customHeight="1" thickBot="1">
      <c r="C77" s="112"/>
      <c r="D77" s="113" t="s">
        <v>122</v>
      </c>
      <c r="E77" s="114"/>
      <c r="F77" s="68" t="s">
        <v>109</v>
      </c>
      <c r="G77" s="115"/>
    </row>
    <row r="78" spans="2:7" ht="112.5" customHeight="1">
      <c r="C78" s="112"/>
      <c r="D78" s="116" t="s">
        <v>77</v>
      </c>
      <c r="E78" s="117" t="s">
        <v>141</v>
      </c>
      <c r="F78" s="118"/>
      <c r="G78" s="118"/>
    </row>
    <row r="79" spans="2:7" ht="21">
      <c r="C79" s="119"/>
      <c r="D79" s="120"/>
      <c r="E79" s="121"/>
      <c r="F79" s="122">
        <f>Calculations!L62</f>
        <v>5902.5</v>
      </c>
      <c r="G79" s="103" t="s">
        <v>86</v>
      </c>
    </row>
    <row r="80" spans="2:7" ht="22.5" customHeight="1" thickBot="1">
      <c r="C80" s="119"/>
      <c r="D80" s="123"/>
      <c r="E80" s="124" t="s">
        <v>121</v>
      </c>
      <c r="F80" s="125"/>
      <c r="G80" s="125"/>
    </row>
    <row r="81" spans="2:3">
      <c r="C81" s="46" t="s">
        <v>135</v>
      </c>
    </row>
    <row r="84" spans="2:3">
      <c r="B84" s="47"/>
    </row>
    <row r="119" spans="3:3">
      <c r="C119" s="47"/>
    </row>
  </sheetData>
  <sheetProtection algorithmName="SHA-512" hashValue="+cFfBU1oR7+zL4BJWRzUVmIVjjvI+BpovgZxdT2+MSWLygV2erjFuErUAbHed1KK5C1PhE1SeTXPgPQSKsyubA==" saltValue="yNzf833+MqdGZI3Jfm+cAA==" spinCount="100000" sheet="1" objects="1" scenarios="1"/>
  <mergeCells count="25">
    <mergeCell ref="E37:E39"/>
    <mergeCell ref="C71:C73"/>
    <mergeCell ref="D71:D73"/>
    <mergeCell ref="E78:G78"/>
    <mergeCell ref="E80:G80"/>
    <mergeCell ref="C45:C52"/>
    <mergeCell ref="D45:D52"/>
    <mergeCell ref="C53:C70"/>
    <mergeCell ref="D53:D58"/>
    <mergeCell ref="C74:C75"/>
    <mergeCell ref="C76:C78"/>
    <mergeCell ref="C37:C38"/>
    <mergeCell ref="D78:D80"/>
    <mergeCell ref="D60:D64"/>
    <mergeCell ref="D69:D70"/>
    <mergeCell ref="E35:E36"/>
    <mergeCell ref="C6:C13"/>
    <mergeCell ref="D6:D13"/>
    <mergeCell ref="C14:C31"/>
    <mergeCell ref="D14:D19"/>
    <mergeCell ref="D21:D25"/>
    <mergeCell ref="D30:D31"/>
    <mergeCell ref="C32:C34"/>
    <mergeCell ref="D32:D34"/>
    <mergeCell ref="C35:C3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3ECF8-890E-E04B-A50C-D53392F2D261}">
  <dimension ref="A1:Z238"/>
  <sheetViews>
    <sheetView topLeftCell="A67" zoomScale="70" zoomScaleNormal="70" workbookViewId="0">
      <selection activeCell="B76" sqref="B76"/>
    </sheetView>
  </sheetViews>
  <sheetFormatPr defaultColWidth="10.875" defaultRowHeight="15.75"/>
  <cols>
    <col min="1" max="1" width="3.625" style="46" customWidth="1"/>
    <col min="2" max="2" width="10.875" style="46"/>
    <col min="3" max="3" width="37.625" style="46" customWidth="1"/>
    <col min="4" max="4" width="23.625" style="46" customWidth="1"/>
    <col min="5" max="5" width="33.375" style="46" customWidth="1"/>
    <col min="6" max="6" width="23.5" style="46" customWidth="1"/>
    <col min="7" max="7" width="19.375" style="46" customWidth="1"/>
    <col min="8" max="8" width="19.125" style="46" customWidth="1"/>
    <col min="9" max="9" width="19.375" style="46" customWidth="1"/>
    <col min="10" max="10" width="22.5" style="46" customWidth="1"/>
    <col min="11" max="11" width="14.625" style="46" customWidth="1"/>
    <col min="12" max="12" width="19.375" style="46" customWidth="1"/>
    <col min="13" max="13" width="15.625" style="46" customWidth="1"/>
    <col min="14" max="14" width="12.875" style="46" customWidth="1"/>
    <col min="15" max="15" width="13.375" style="46" customWidth="1"/>
    <col min="16" max="16" width="13.5" style="46" customWidth="1"/>
    <col min="17" max="17" width="16" style="46" customWidth="1"/>
    <col min="18" max="24" width="11" style="46" bestFit="1" customWidth="1"/>
    <col min="25" max="25" width="13.125" style="46" customWidth="1"/>
    <col min="26" max="27" width="11" style="46" bestFit="1" customWidth="1"/>
    <col min="28" max="16384" width="10.875" style="46"/>
  </cols>
  <sheetData>
    <row r="1" spans="1:11" s="9" customFormat="1" ht="30.95" customHeight="1">
      <c r="B1" s="1" t="s">
        <v>90</v>
      </c>
      <c r="C1" s="1"/>
    </row>
    <row r="2" spans="1:11">
      <c r="A2" s="31"/>
      <c r="B2" s="31"/>
      <c r="C2" s="31"/>
      <c r="D2" s="31"/>
      <c r="E2" s="31"/>
      <c r="F2" s="31"/>
      <c r="G2" s="31"/>
      <c r="H2" s="31"/>
    </row>
    <row r="3" spans="1:11" s="31" customFormat="1" ht="30.95" customHeight="1">
      <c r="B3" s="3" t="s">
        <v>87</v>
      </c>
    </row>
    <row r="4" spans="1:11" s="31" customFormat="1" ht="54.95" customHeight="1">
      <c r="B4" s="4"/>
      <c r="C4" s="33" t="s">
        <v>61</v>
      </c>
      <c r="D4" s="33"/>
      <c r="E4" s="33"/>
      <c r="F4" s="33"/>
      <c r="G4" s="33"/>
    </row>
    <row r="5" spans="1:11" s="31" customFormat="1" ht="30.95" customHeight="1">
      <c r="B5" s="4"/>
      <c r="C5" s="2" t="s">
        <v>62</v>
      </c>
      <c r="D5" s="6"/>
      <c r="E5" s="6"/>
      <c r="F5" s="6"/>
      <c r="G5" s="6"/>
      <c r="H5" s="4"/>
    </row>
    <row r="6" spans="1:11" s="31" customFormat="1" ht="23.25">
      <c r="B6" s="4"/>
      <c r="C6" s="2" t="s">
        <v>63</v>
      </c>
      <c r="D6" s="6"/>
      <c r="E6" s="6"/>
      <c r="F6" s="6"/>
      <c r="G6" s="6"/>
      <c r="H6" s="4"/>
    </row>
    <row r="7" spans="1:11" s="31" customFormat="1" ht="23.25">
      <c r="B7" s="4"/>
      <c r="C7" s="2" t="s">
        <v>64</v>
      </c>
      <c r="D7" s="6"/>
      <c r="E7" s="6"/>
      <c r="F7" s="6"/>
      <c r="G7" s="6"/>
      <c r="H7" s="4"/>
    </row>
    <row r="8" spans="1:11" s="31" customFormat="1" ht="23.25">
      <c r="B8" s="4"/>
      <c r="C8" s="2"/>
      <c r="D8" s="6"/>
      <c r="E8" s="6"/>
      <c r="F8" s="6"/>
      <c r="G8" s="6"/>
      <c r="H8" s="4"/>
    </row>
    <row r="9" spans="1:11" s="31" customFormat="1" ht="23.25">
      <c r="B9" s="3" t="s">
        <v>42</v>
      </c>
      <c r="C9" s="2"/>
      <c r="D9" s="6"/>
      <c r="E9" s="6"/>
      <c r="F9" s="6"/>
      <c r="G9" s="6"/>
      <c r="H9" s="4"/>
    </row>
    <row r="10" spans="1:11" s="31" customFormat="1" ht="23.25">
      <c r="B10" s="3"/>
      <c r="C10" s="2"/>
      <c r="D10" s="6"/>
      <c r="E10" s="6"/>
      <c r="F10" s="6"/>
      <c r="G10" s="6"/>
      <c r="H10" s="4"/>
    </row>
    <row r="11" spans="1:11" s="31" customFormat="1" ht="23.25">
      <c r="B11" s="3"/>
      <c r="C11" s="126" t="s">
        <v>0</v>
      </c>
      <c r="D11" s="126" t="s">
        <v>89</v>
      </c>
      <c r="E11" s="127"/>
      <c r="G11" s="126" t="s">
        <v>103</v>
      </c>
      <c r="H11" s="4"/>
      <c r="I11" s="4"/>
      <c r="J11" s="4"/>
      <c r="K11" s="4"/>
    </row>
    <row r="12" spans="1:11">
      <c r="A12" s="31"/>
      <c r="B12" s="31"/>
      <c r="D12" s="128">
        <v>1000000000</v>
      </c>
      <c r="E12" s="129" t="s">
        <v>4</v>
      </c>
      <c r="G12" s="130"/>
      <c r="H12" s="31"/>
      <c r="I12" s="129"/>
      <c r="J12" s="31"/>
      <c r="K12" s="31"/>
    </row>
    <row r="13" spans="1:11" ht="141.75">
      <c r="A13" s="31"/>
      <c r="B13" s="31"/>
      <c r="D13" s="128">
        <v>1000000</v>
      </c>
      <c r="E13" s="129" t="s">
        <v>3</v>
      </c>
      <c r="F13" s="131" t="s">
        <v>101</v>
      </c>
      <c r="G13" s="131" t="s">
        <v>156</v>
      </c>
      <c r="H13" s="131" t="s">
        <v>102</v>
      </c>
      <c r="I13" s="129"/>
      <c r="J13" s="31"/>
      <c r="K13" s="31"/>
    </row>
    <row r="14" spans="1:11" ht="30.95" customHeight="1">
      <c r="A14" s="31"/>
      <c r="B14" s="31"/>
      <c r="C14" s="126" t="s">
        <v>2</v>
      </c>
      <c r="D14" s="129"/>
      <c r="E14" s="131"/>
      <c r="G14" s="130"/>
      <c r="H14" s="31"/>
      <c r="I14" s="131"/>
      <c r="J14" s="31"/>
      <c r="K14" s="31"/>
    </row>
    <row r="15" spans="1:11" s="31" customFormat="1" ht="30.95" customHeight="1">
      <c r="B15" s="3"/>
      <c r="C15" s="132" t="s">
        <v>81</v>
      </c>
      <c r="D15" s="133">
        <v>20</v>
      </c>
      <c r="E15" s="129" t="s">
        <v>1</v>
      </c>
      <c r="I15" s="129" t="s">
        <v>1</v>
      </c>
    </row>
    <row r="16" spans="1:11" s="31" customFormat="1" ht="26.1" customHeight="1">
      <c r="B16" s="4"/>
      <c r="C16" s="132" t="s">
        <v>91</v>
      </c>
      <c r="D16" s="134">
        <f>$D$12*D15/1000000</f>
        <v>20000</v>
      </c>
      <c r="E16" s="135" t="s">
        <v>3</v>
      </c>
      <c r="F16" s="136">
        <f>0.75*D16+0.25*D16/10</f>
        <v>15500</v>
      </c>
      <c r="G16" s="136">
        <f>0.75*D16/2+0.75*D16/2*2/10+0.25*D16/10</f>
        <v>9500</v>
      </c>
      <c r="I16" s="135" t="s">
        <v>3</v>
      </c>
    </row>
    <row r="17" spans="2:11" s="31" customFormat="1" ht="26.1" customHeight="1">
      <c r="B17" s="4"/>
      <c r="C17" s="132" t="s">
        <v>116</v>
      </c>
      <c r="D17" s="137">
        <v>0.5</v>
      </c>
      <c r="E17" s="129"/>
      <c r="F17" s="136"/>
      <c r="G17" s="136"/>
      <c r="H17" s="138">
        <v>0.8</v>
      </c>
      <c r="I17" s="129"/>
    </row>
    <row r="18" spans="2:11" s="31" customFormat="1" ht="30.95" customHeight="1">
      <c r="B18" s="4"/>
      <c r="C18" s="132" t="s">
        <v>43</v>
      </c>
      <c r="D18" s="133">
        <v>3</v>
      </c>
      <c r="E18" s="129" t="s">
        <v>1</v>
      </c>
      <c r="I18" s="129" t="s">
        <v>1</v>
      </c>
      <c r="J18" s="4"/>
      <c r="K18" s="4"/>
    </row>
    <row r="19" spans="2:11" s="31" customFormat="1" ht="23.25">
      <c r="B19" s="4"/>
      <c r="C19" s="132" t="s">
        <v>92</v>
      </c>
      <c r="D19" s="134">
        <f>$D$12*D18/1000000</f>
        <v>3000</v>
      </c>
      <c r="E19" s="135" t="s">
        <v>3</v>
      </c>
      <c r="F19" s="136">
        <f>0.75*D19+0.25*D19/10</f>
        <v>2325</v>
      </c>
      <c r="G19" s="136">
        <f>0.75*D19/2+0.75*D19/2*2/10+0.25*D19/10</f>
        <v>1425</v>
      </c>
      <c r="H19" s="4"/>
      <c r="I19" s="135" t="s">
        <v>3</v>
      </c>
      <c r="J19" s="4"/>
      <c r="K19" s="4"/>
    </row>
    <row r="20" spans="2:11" s="31" customFormat="1" ht="23.25">
      <c r="B20" s="4"/>
      <c r="C20" s="132" t="s">
        <v>118</v>
      </c>
      <c r="D20" s="139">
        <v>0</v>
      </c>
      <c r="E20" s="129" t="s">
        <v>117</v>
      </c>
      <c r="F20" s="136"/>
      <c r="G20" s="136"/>
      <c r="H20" s="136">
        <v>0</v>
      </c>
      <c r="I20" s="129" t="s">
        <v>117</v>
      </c>
      <c r="J20" s="4"/>
      <c r="K20" s="4"/>
    </row>
    <row r="21" spans="2:11" s="31" customFormat="1" ht="33.950000000000003" customHeight="1">
      <c r="B21" s="4"/>
      <c r="C21" s="126" t="s">
        <v>5</v>
      </c>
      <c r="D21" s="132"/>
      <c r="E21" s="132"/>
      <c r="F21" s="46"/>
      <c r="G21" s="46"/>
      <c r="H21" s="4"/>
      <c r="I21" s="132"/>
      <c r="J21" s="4"/>
      <c r="K21" s="4"/>
    </row>
    <row r="22" spans="2:11" s="31" customFormat="1" ht="23.25">
      <c r="B22" s="4"/>
      <c r="C22" s="132" t="s">
        <v>82</v>
      </c>
      <c r="D22" s="133">
        <v>20</v>
      </c>
      <c r="E22" s="129" t="s">
        <v>6</v>
      </c>
      <c r="H22" s="4"/>
      <c r="I22" s="129" t="s">
        <v>6</v>
      </c>
    </row>
    <row r="23" spans="2:11">
      <c r="C23" s="132" t="s">
        <v>93</v>
      </c>
      <c r="D23" s="134">
        <f>$D$12/6*D22/1000000</f>
        <v>3333.333333333333</v>
      </c>
      <c r="E23" s="135" t="s">
        <v>3</v>
      </c>
      <c r="F23" s="136">
        <f>0.75*D23</f>
        <v>2500</v>
      </c>
      <c r="G23" s="136">
        <f>F23</f>
        <v>2500</v>
      </c>
      <c r="I23" s="135" t="s">
        <v>3</v>
      </c>
    </row>
    <row r="24" spans="2:11">
      <c r="C24" s="132" t="s">
        <v>119</v>
      </c>
      <c r="D24" s="139">
        <v>0</v>
      </c>
      <c r="E24" s="129" t="s">
        <v>117</v>
      </c>
      <c r="F24" s="136"/>
      <c r="G24" s="136"/>
      <c r="H24" s="136">
        <v>0</v>
      </c>
      <c r="I24" s="129" t="s">
        <v>117</v>
      </c>
    </row>
    <row r="26" spans="2:11" ht="27.95" customHeight="1">
      <c r="C26" s="126" t="s">
        <v>7</v>
      </c>
    </row>
    <row r="27" spans="2:11" s="31" customFormat="1" ht="23.25">
      <c r="B27" s="4"/>
      <c r="C27" s="129" t="s">
        <v>82</v>
      </c>
      <c r="D27" s="133">
        <v>100</v>
      </c>
      <c r="E27" s="129" t="s">
        <v>8</v>
      </c>
      <c r="H27" s="46"/>
      <c r="I27" s="129" t="s">
        <v>8</v>
      </c>
    </row>
    <row r="28" spans="2:11" s="31" customFormat="1" ht="23.25">
      <c r="B28" s="4"/>
      <c r="C28" s="129" t="s">
        <v>93</v>
      </c>
      <c r="D28" s="134">
        <f>$D$12/1000*D27/1000000</f>
        <v>100</v>
      </c>
      <c r="E28" s="135" t="s">
        <v>3</v>
      </c>
      <c r="F28" s="136">
        <f>0.75*D28+0.25*D28/10</f>
        <v>77.5</v>
      </c>
      <c r="G28" s="136">
        <f>F28</f>
        <v>77.5</v>
      </c>
      <c r="H28" s="46"/>
      <c r="I28" s="135" t="s">
        <v>3</v>
      </c>
    </row>
    <row r="29" spans="2:11" s="31" customFormat="1" ht="23.25">
      <c r="B29" s="4"/>
      <c r="C29" s="31" t="s">
        <v>119</v>
      </c>
      <c r="D29" s="139">
        <v>0</v>
      </c>
      <c r="E29" s="129" t="s">
        <v>117</v>
      </c>
      <c r="F29" s="46"/>
      <c r="G29" s="46"/>
      <c r="H29" s="136">
        <v>0</v>
      </c>
      <c r="I29" s="129" t="s">
        <v>117</v>
      </c>
    </row>
    <row r="30" spans="2:11">
      <c r="C30" s="31"/>
    </row>
    <row r="31" spans="2:11">
      <c r="C31" s="140" t="s">
        <v>9</v>
      </c>
      <c r="D31" s="134">
        <f>D16+D19+D23+D28</f>
        <v>26433.333333333332</v>
      </c>
      <c r="E31" s="135" t="s">
        <v>3</v>
      </c>
      <c r="F31" s="141">
        <f>SUM(F16:F28)</f>
        <v>20402.5</v>
      </c>
      <c r="G31" s="141">
        <f>SUM(G16:G28)</f>
        <v>13502.5</v>
      </c>
      <c r="I31" s="135" t="s">
        <v>3</v>
      </c>
    </row>
    <row r="32" spans="2:11">
      <c r="C32" s="132"/>
      <c r="D32" s="129"/>
      <c r="E32" s="129"/>
      <c r="G32" s="130"/>
    </row>
    <row r="33" spans="2:15">
      <c r="C33" s="132"/>
      <c r="D33" s="129"/>
      <c r="E33" s="129"/>
      <c r="G33" s="142"/>
    </row>
    <row r="34" spans="2:15" ht="42.95" customHeight="1">
      <c r="B34" s="3" t="s">
        <v>95</v>
      </c>
      <c r="C34" s="132"/>
      <c r="D34" s="129"/>
      <c r="E34" s="129"/>
      <c r="G34" s="130"/>
    </row>
    <row r="35" spans="2:15">
      <c r="C35" s="46" t="s">
        <v>94</v>
      </c>
      <c r="D35" s="143">
        <v>0.3</v>
      </c>
      <c r="E35" s="46" t="s">
        <v>34</v>
      </c>
      <c r="G35" s="130"/>
    </row>
    <row r="36" spans="2:15">
      <c r="C36" s="31"/>
      <c r="D36" s="143">
        <v>0.7</v>
      </c>
      <c r="E36" s="46" t="s">
        <v>39</v>
      </c>
      <c r="G36" s="130"/>
    </row>
    <row r="38" spans="2:15" ht="86.1" customHeight="1">
      <c r="C38" s="126" t="s">
        <v>34</v>
      </c>
      <c r="D38" s="144" t="s">
        <v>89</v>
      </c>
      <c r="E38" s="144" t="s">
        <v>150</v>
      </c>
    </row>
    <row r="39" spans="2:15">
      <c r="C39" s="46" t="s">
        <v>37</v>
      </c>
      <c r="D39" s="145">
        <f>(1-O80)+O80*(R80+S80)</f>
        <v>0.70267800000000002</v>
      </c>
      <c r="E39" s="146">
        <v>0.1</v>
      </c>
    </row>
    <row r="40" spans="2:15">
      <c r="C40" s="46" t="s">
        <v>24</v>
      </c>
      <c r="D40" s="145">
        <f>O80*Q80</f>
        <v>0.28049599999999997</v>
      </c>
      <c r="E40" s="146">
        <f>D40</f>
        <v>0.28049599999999997</v>
      </c>
    </row>
    <row r="41" spans="2:15">
      <c r="C41" s="46" t="s">
        <v>38</v>
      </c>
      <c r="D41" s="145">
        <f>O80*Z80</f>
        <v>2.8199999999999996E-2</v>
      </c>
      <c r="E41" s="146">
        <f>1-SUM(E39,E40,E42)</f>
        <v>0.11950400000000005</v>
      </c>
    </row>
    <row r="42" spans="2:15">
      <c r="C42" s="46" t="s">
        <v>27</v>
      </c>
      <c r="D42" s="145">
        <v>0</v>
      </c>
      <c r="E42" s="146">
        <v>0.5</v>
      </c>
    </row>
    <row r="43" spans="2:15" ht="29.1" customHeight="1">
      <c r="C43" s="126" t="s">
        <v>39</v>
      </c>
    </row>
    <row r="44" spans="2:15">
      <c r="C44" s="46" t="s">
        <v>37</v>
      </c>
      <c r="D44" s="147">
        <f>E81</f>
        <v>0</v>
      </c>
    </row>
    <row r="45" spans="2:15">
      <c r="C45" s="46" t="s">
        <v>24</v>
      </c>
      <c r="D45" s="148">
        <f>O81*Q81</f>
        <v>0.128</v>
      </c>
    </row>
    <row r="46" spans="2:15">
      <c r="C46" s="46" t="s">
        <v>40</v>
      </c>
      <c r="D46" s="148">
        <f>O81*R81</f>
        <v>0.52600000000000002</v>
      </c>
      <c r="O46" s="149"/>
    </row>
    <row r="47" spans="2:15">
      <c r="C47" s="46" t="s">
        <v>27</v>
      </c>
      <c r="D47" s="148">
        <f>N81*U81</f>
        <v>0.34600000000000003</v>
      </c>
      <c r="O47" s="149"/>
    </row>
    <row r="48" spans="2:15">
      <c r="O48" s="149"/>
    </row>
    <row r="49" spans="2:21">
      <c r="O49" s="149"/>
    </row>
    <row r="50" spans="2:21" ht="23.25">
      <c r="B50" s="3" t="s">
        <v>96</v>
      </c>
    </row>
    <row r="51" spans="2:21">
      <c r="D51" s="150" t="s">
        <v>99</v>
      </c>
      <c r="E51" s="150"/>
      <c r="F51" s="131"/>
      <c r="O51" s="149"/>
      <c r="Q51" s="149"/>
    </row>
    <row r="52" spans="2:21">
      <c r="C52" s="46" t="s">
        <v>41</v>
      </c>
      <c r="D52" s="143">
        <v>0.15</v>
      </c>
      <c r="E52" s="150"/>
      <c r="F52" s="131"/>
    </row>
    <row r="53" spans="2:21">
      <c r="C53" s="46" t="s">
        <v>47</v>
      </c>
      <c r="D53" s="143">
        <v>1</v>
      </c>
      <c r="E53" s="150"/>
      <c r="F53" s="131"/>
    </row>
    <row r="56" spans="2:21" ht="23.25">
      <c r="B56" s="3" t="s">
        <v>104</v>
      </c>
      <c r="D56" s="144" t="s">
        <v>89</v>
      </c>
      <c r="K56" s="144" t="s">
        <v>103</v>
      </c>
    </row>
    <row r="57" spans="2:21" ht="94.5">
      <c r="D57" s="131" t="s">
        <v>120</v>
      </c>
      <c r="E57" s="131" t="s">
        <v>121</v>
      </c>
      <c r="F57" s="131" t="s">
        <v>106</v>
      </c>
      <c r="G57" s="131" t="s">
        <v>105</v>
      </c>
      <c r="H57" s="131" t="s">
        <v>42</v>
      </c>
      <c r="I57" s="150" t="s">
        <v>46</v>
      </c>
      <c r="K57" s="131" t="s">
        <v>120</v>
      </c>
      <c r="L57" s="131" t="s">
        <v>121</v>
      </c>
      <c r="M57" s="131" t="s">
        <v>106</v>
      </c>
      <c r="N57" s="131" t="s">
        <v>105</v>
      </c>
      <c r="O57" s="131" t="s">
        <v>42</v>
      </c>
      <c r="P57" s="150" t="s">
        <v>46</v>
      </c>
      <c r="Q57" s="131" t="s">
        <v>110</v>
      </c>
      <c r="R57" s="131" t="s">
        <v>111</v>
      </c>
      <c r="S57" s="131" t="s">
        <v>123</v>
      </c>
      <c r="T57" s="131" t="s">
        <v>124</v>
      </c>
    </row>
    <row r="58" spans="2:21">
      <c r="C58" s="46" t="s">
        <v>41</v>
      </c>
      <c r="D58" s="151">
        <f>D16*D17</f>
        <v>10000</v>
      </c>
      <c r="E58" s="152">
        <f>$D$16-D58</f>
        <v>10000</v>
      </c>
      <c r="F58" s="152">
        <f>D16*($D$36*$D$44)</f>
        <v>0</v>
      </c>
      <c r="G58" s="152">
        <f>D16*($D$35*$D$39)</f>
        <v>4216.0680000000002</v>
      </c>
      <c r="H58" s="151">
        <f>SUM(F58:G58)</f>
        <v>4216.0680000000002</v>
      </c>
      <c r="I58" s="153">
        <f>H58*$D$52</f>
        <v>632.41020000000003</v>
      </c>
      <c r="J58" s="46" t="s">
        <v>3</v>
      </c>
      <c r="K58" s="154">
        <f>G16*H17</f>
        <v>7600</v>
      </c>
      <c r="L58" s="136">
        <f>$G$16-K58</f>
        <v>1900</v>
      </c>
      <c r="M58" s="136">
        <f>G16*($D$36*$D$44)</f>
        <v>0</v>
      </c>
      <c r="N58" s="136">
        <f>G16*($D$35*$E$39)</f>
        <v>285</v>
      </c>
      <c r="O58" s="154">
        <f>SUM(M58:N58)</f>
        <v>285</v>
      </c>
      <c r="P58" s="155">
        <f>O58*$D$52</f>
        <v>42.75</v>
      </c>
      <c r="Q58" s="136">
        <f>$G$16*($D$36*$D$47)</f>
        <v>2300.9</v>
      </c>
      <c r="R58" s="136">
        <f>$G$16*($D$35*$E$42)</f>
        <v>1425</v>
      </c>
      <c r="S58" s="136">
        <f>SUM(Q58:R58)</f>
        <v>3725.9</v>
      </c>
      <c r="T58" s="136">
        <f>G16-S58</f>
        <v>5774.1</v>
      </c>
      <c r="U58" s="46" t="s">
        <v>3</v>
      </c>
    </row>
    <row r="59" spans="2:21">
      <c r="C59" s="46" t="s">
        <v>43</v>
      </c>
      <c r="D59" s="156"/>
      <c r="E59" s="152">
        <f>$D$19-D59</f>
        <v>3000</v>
      </c>
      <c r="F59" s="152">
        <f>D19*($D$36*$D$44)</f>
        <v>0</v>
      </c>
      <c r="G59" s="152">
        <f>D19*($D$35*$D$39)</f>
        <v>632.41020000000003</v>
      </c>
      <c r="H59" s="151">
        <f t="shared" ref="H59:H61" si="0">SUM(F59:G59)</f>
        <v>632.41020000000003</v>
      </c>
      <c r="I59" s="153">
        <f>H59*$D$53</f>
        <v>632.41020000000003</v>
      </c>
      <c r="J59" s="46" t="s">
        <v>3</v>
      </c>
      <c r="K59" s="157"/>
      <c r="L59" s="136">
        <f>$G$19-K59</f>
        <v>1425</v>
      </c>
      <c r="M59" s="136">
        <f>G19*($D$36*$D$44)</f>
        <v>0</v>
      </c>
      <c r="N59" s="136">
        <f>G19*($D$35*$E$39)</f>
        <v>42.75</v>
      </c>
      <c r="O59" s="154">
        <f t="shared" ref="O59:O61" si="1">SUM(M59:N59)</f>
        <v>42.75</v>
      </c>
      <c r="P59" s="155">
        <f>O59*$D$52</f>
        <v>6.4124999999999996</v>
      </c>
      <c r="Q59" s="136">
        <f>$G$19*($D$36*$D$47)</f>
        <v>345.13499999999999</v>
      </c>
      <c r="R59" s="136">
        <f>$G$19*($D$35*$E$42)</f>
        <v>213.75</v>
      </c>
      <c r="S59" s="136">
        <f t="shared" ref="S59:S61" si="2">SUM(Q59:R59)</f>
        <v>558.88499999999999</v>
      </c>
      <c r="T59" s="136">
        <f>G19-S59</f>
        <v>866.11500000000001</v>
      </c>
      <c r="U59" s="46" t="s">
        <v>3</v>
      </c>
    </row>
    <row r="60" spans="2:21">
      <c r="C60" s="46" t="s">
        <v>44</v>
      </c>
      <c r="D60" s="156"/>
      <c r="E60" s="152">
        <f>$D$23-D60</f>
        <v>3333.333333333333</v>
      </c>
      <c r="F60" s="152">
        <f>D23*($D$36*$D$44)</f>
        <v>0</v>
      </c>
      <c r="G60" s="152">
        <f>D23*($D$35*$D$39)</f>
        <v>702.678</v>
      </c>
      <c r="H60" s="151">
        <f t="shared" si="0"/>
        <v>702.678</v>
      </c>
      <c r="I60" s="153">
        <f t="shared" ref="I60:I61" si="3">H60*$D$53</f>
        <v>702.678</v>
      </c>
      <c r="J60" s="46" t="s">
        <v>3</v>
      </c>
      <c r="K60" s="157"/>
      <c r="L60" s="136">
        <f>$G$23-K60</f>
        <v>2500</v>
      </c>
      <c r="M60" s="136">
        <f>G23*($D$36*$D$44)</f>
        <v>0</v>
      </c>
      <c r="N60" s="136">
        <f>G23*($D$35*$E$39)</f>
        <v>75</v>
      </c>
      <c r="O60" s="154">
        <f t="shared" si="1"/>
        <v>75</v>
      </c>
      <c r="P60" s="155">
        <f t="shared" ref="P60:P61" si="4">O60*$D$53</f>
        <v>75</v>
      </c>
      <c r="Q60" s="136">
        <f>$G$23*($D$36*$D$47)</f>
        <v>605.5</v>
      </c>
      <c r="R60" s="136">
        <f>$G$23*($D$35*$E$42)</f>
        <v>375</v>
      </c>
      <c r="S60" s="136">
        <f t="shared" si="2"/>
        <v>980.5</v>
      </c>
      <c r="T60" s="136">
        <f>G23-S60</f>
        <v>1519.5</v>
      </c>
      <c r="U60" s="46" t="s">
        <v>3</v>
      </c>
    </row>
    <row r="61" spans="2:21">
      <c r="C61" s="46" t="s">
        <v>45</v>
      </c>
      <c r="D61" s="156"/>
      <c r="E61" s="152">
        <f>$D$28-D61</f>
        <v>100</v>
      </c>
      <c r="F61" s="152">
        <f>D28*($D$36*$D$44)</f>
        <v>0</v>
      </c>
      <c r="G61" s="152">
        <f>D28*($D$35*$D$39)</f>
        <v>21.08034</v>
      </c>
      <c r="H61" s="151">
        <f t="shared" si="0"/>
        <v>21.08034</v>
      </c>
      <c r="I61" s="153">
        <f t="shared" si="3"/>
        <v>21.08034</v>
      </c>
      <c r="J61" s="46" t="s">
        <v>3</v>
      </c>
      <c r="K61" s="157"/>
      <c r="L61" s="136">
        <f>$G$28-K61</f>
        <v>77.5</v>
      </c>
      <c r="M61" s="136">
        <f>G28*($D$36*$D$44)</f>
        <v>0</v>
      </c>
      <c r="N61" s="136">
        <f>G28*($D$35*$E$39)</f>
        <v>2.3249999999999997</v>
      </c>
      <c r="O61" s="154">
        <f t="shared" si="1"/>
        <v>2.3249999999999997</v>
      </c>
      <c r="P61" s="155">
        <f t="shared" si="4"/>
        <v>2.3249999999999997</v>
      </c>
      <c r="Q61" s="136">
        <f>$G$28*($D$36*$D$47)</f>
        <v>18.770499999999998</v>
      </c>
      <c r="R61" s="136">
        <f>$G$28*($D$35*$E$42)</f>
        <v>11.625</v>
      </c>
      <c r="S61" s="136">
        <f t="shared" si="2"/>
        <v>30.395499999999998</v>
      </c>
      <c r="T61" s="136">
        <f>G28-S61</f>
        <v>47.104500000000002</v>
      </c>
      <c r="U61" s="46" t="s">
        <v>3</v>
      </c>
    </row>
    <row r="62" spans="2:21">
      <c r="C62" s="158" t="s">
        <v>9</v>
      </c>
      <c r="D62" s="159">
        <f t="shared" ref="D62:E62" si="5">SUM(D58:D61)</f>
        <v>10000</v>
      </c>
      <c r="E62" s="159">
        <f t="shared" si="5"/>
        <v>16433.333333333332</v>
      </c>
      <c r="F62" s="159">
        <f>SUM(F58:F61)</f>
        <v>0</v>
      </c>
      <c r="G62" s="159">
        <f>SUM(G58:G61)</f>
        <v>5572.2365400000008</v>
      </c>
      <c r="H62" s="159">
        <f>SUM(H58:H61)</f>
        <v>5572.2365400000008</v>
      </c>
      <c r="I62" s="160">
        <f>SUM(I58:I61)</f>
        <v>1988.5787399999999</v>
      </c>
      <c r="J62" s="46" t="s">
        <v>3</v>
      </c>
      <c r="K62" s="161">
        <f t="shared" ref="K62:L62" si="6">SUM(K58:K61)</f>
        <v>7600</v>
      </c>
      <c r="L62" s="161">
        <f t="shared" si="6"/>
        <v>5902.5</v>
      </c>
      <c r="M62" s="161">
        <f t="shared" ref="M62" si="7">SUM(M58:M61)</f>
        <v>0</v>
      </c>
      <c r="N62" s="161">
        <f t="shared" ref="N62" si="8">SUM(N58:N61)</f>
        <v>405.07499999999999</v>
      </c>
      <c r="O62" s="161">
        <f>SUM(O58:O61)</f>
        <v>405.07499999999999</v>
      </c>
      <c r="P62" s="162">
        <f>SUM(P58:P61)</f>
        <v>126.4875</v>
      </c>
      <c r="Q62" s="162">
        <f t="shared" ref="Q62:T62" si="9">SUM(Q58:Q61)</f>
        <v>3270.3054999999999</v>
      </c>
      <c r="R62" s="162">
        <f t="shared" si="9"/>
        <v>2025.375</v>
      </c>
      <c r="S62" s="162">
        <f t="shared" si="9"/>
        <v>5295.6804999999995</v>
      </c>
      <c r="T62" s="162">
        <f t="shared" si="9"/>
        <v>8206.8194999999996</v>
      </c>
      <c r="U62" s="46" t="s">
        <v>3</v>
      </c>
    </row>
    <row r="63" spans="2:21">
      <c r="H63" s="149"/>
      <c r="P63" s="46" t="s">
        <v>48</v>
      </c>
    </row>
    <row r="64" spans="2:21">
      <c r="T64" s="149"/>
    </row>
    <row r="65" spans="2:26">
      <c r="G65" s="163"/>
    </row>
    <row r="66" spans="2:26" ht="23.25">
      <c r="B66" s="3" t="s">
        <v>100</v>
      </c>
      <c r="T66" s="149"/>
    </row>
    <row r="67" spans="2:26" ht="23.25">
      <c r="B67" s="3"/>
    </row>
    <row r="68" spans="2:26" ht="35.25" customHeight="1">
      <c r="C68" s="164" t="s">
        <v>151</v>
      </c>
      <c r="D68" s="164"/>
      <c r="E68" s="164"/>
    </row>
    <row r="69" spans="2:26" ht="38.25" customHeight="1">
      <c r="C69" s="164" t="s">
        <v>152</v>
      </c>
      <c r="D69" s="164"/>
      <c r="E69" s="164"/>
    </row>
    <row r="70" spans="2:26" ht="45" customHeight="1">
      <c r="C70" s="164" t="s">
        <v>153</v>
      </c>
      <c r="D70" s="164"/>
      <c r="E70" s="164"/>
    </row>
    <row r="71" spans="2:26" ht="30" customHeight="1">
      <c r="C71" s="164" t="s">
        <v>154</v>
      </c>
      <c r="D71" s="164"/>
      <c r="E71" s="164"/>
      <c r="J71" s="135"/>
    </row>
    <row r="72" spans="2:26" ht="41.1" customHeight="1">
      <c r="C72" s="164" t="s">
        <v>155</v>
      </c>
      <c r="D72" s="164"/>
      <c r="E72" s="164"/>
    </row>
    <row r="73" spans="2:26">
      <c r="C73" s="132"/>
      <c r="D73" s="131"/>
    </row>
    <row r="76" spans="2:26" ht="23.25">
      <c r="B76" s="3" t="s">
        <v>97</v>
      </c>
    </row>
    <row r="78" spans="2:26" ht="60">
      <c r="B78" s="165" t="s">
        <v>10</v>
      </c>
      <c r="C78" s="165"/>
      <c r="D78" s="165" t="s">
        <v>11</v>
      </c>
      <c r="E78" s="165" t="s">
        <v>12</v>
      </c>
      <c r="F78" s="165" t="s">
        <v>13</v>
      </c>
      <c r="G78" s="165" t="s">
        <v>14</v>
      </c>
      <c r="H78" s="165" t="s">
        <v>15</v>
      </c>
      <c r="I78" s="165" t="s">
        <v>16</v>
      </c>
      <c r="J78" s="165" t="s">
        <v>17</v>
      </c>
      <c r="K78" s="165" t="s">
        <v>18</v>
      </c>
      <c r="L78" s="165" t="s">
        <v>19</v>
      </c>
      <c r="M78" s="165" t="s">
        <v>20</v>
      </c>
      <c r="N78" s="165" t="s">
        <v>21</v>
      </c>
      <c r="O78" s="166" t="s">
        <v>22</v>
      </c>
      <c r="P78" s="166" t="s">
        <v>23</v>
      </c>
      <c r="Q78" s="166" t="s">
        <v>24</v>
      </c>
      <c r="R78" s="166" t="s">
        <v>25</v>
      </c>
      <c r="S78" s="166" t="s">
        <v>17</v>
      </c>
      <c r="T78" s="166" t="s">
        <v>26</v>
      </c>
      <c r="U78" s="166" t="s">
        <v>27</v>
      </c>
      <c r="V78" s="166" t="s">
        <v>28</v>
      </c>
      <c r="W78" s="166" t="s">
        <v>20</v>
      </c>
      <c r="X78" s="166" t="s">
        <v>19</v>
      </c>
      <c r="Y78" s="166" t="s">
        <v>29</v>
      </c>
      <c r="Z78" s="166" t="s">
        <v>30</v>
      </c>
    </row>
    <row r="79" spans="2:26">
      <c r="B79" s="167"/>
      <c r="C79" s="167"/>
      <c r="D79" s="167"/>
      <c r="E79" s="167"/>
      <c r="F79" s="167"/>
      <c r="G79" s="167"/>
      <c r="H79" s="167"/>
      <c r="I79" s="167"/>
      <c r="J79" s="167"/>
      <c r="K79" s="167"/>
      <c r="L79" s="167"/>
      <c r="M79" s="167"/>
      <c r="N79" s="167"/>
      <c r="O79" s="168"/>
      <c r="P79" s="168"/>
      <c r="Q79" s="168"/>
      <c r="R79" s="168"/>
      <c r="S79" s="168"/>
      <c r="T79" s="168"/>
      <c r="U79" s="168"/>
      <c r="V79" s="168"/>
      <c r="W79" s="168"/>
      <c r="X79" s="168"/>
      <c r="Y79" s="168"/>
      <c r="Z79" s="168"/>
    </row>
    <row r="80" spans="2:26">
      <c r="B80" s="169" t="s">
        <v>33</v>
      </c>
      <c r="C80" s="170" t="s">
        <v>34</v>
      </c>
      <c r="D80" s="171" t="s">
        <v>32</v>
      </c>
      <c r="E80" s="172">
        <v>0.70267800000000002</v>
      </c>
      <c r="F80" s="173">
        <v>6.0000000000000053E-2</v>
      </c>
      <c r="G80" s="173">
        <v>6.0000000000000053E-2</v>
      </c>
      <c r="H80" s="173">
        <v>0.68369999999999997</v>
      </c>
      <c r="I80" s="173">
        <v>0.68369999999999997</v>
      </c>
      <c r="J80" s="173">
        <v>8.2100000000000006E-2</v>
      </c>
      <c r="K80" s="173">
        <v>0.60159999999999991</v>
      </c>
      <c r="L80" s="173">
        <v>0</v>
      </c>
      <c r="M80" s="173">
        <v>0</v>
      </c>
      <c r="N80" s="173">
        <v>0.32840000000000003</v>
      </c>
      <c r="O80" s="173">
        <v>0.94</v>
      </c>
      <c r="P80" s="174">
        <v>0</v>
      </c>
      <c r="Q80" s="174">
        <v>0.2984</v>
      </c>
      <c r="R80" s="174">
        <v>0.60159999999999991</v>
      </c>
      <c r="S80" s="173">
        <v>8.2100000000000006E-2</v>
      </c>
      <c r="T80" s="174">
        <v>0</v>
      </c>
      <c r="U80" s="173">
        <v>0</v>
      </c>
      <c r="V80" s="174">
        <v>0</v>
      </c>
      <c r="W80" s="173">
        <v>0</v>
      </c>
      <c r="X80" s="174">
        <v>0</v>
      </c>
      <c r="Y80" s="173">
        <v>0</v>
      </c>
      <c r="Z80" s="174">
        <v>0.03</v>
      </c>
    </row>
    <row r="81" spans="2:26">
      <c r="B81" s="169" t="s">
        <v>35</v>
      </c>
      <c r="C81" s="170" t="s">
        <v>36</v>
      </c>
      <c r="D81" s="171" t="s">
        <v>31</v>
      </c>
      <c r="E81" s="172">
        <v>0</v>
      </c>
      <c r="F81" s="173">
        <v>0</v>
      </c>
      <c r="G81" s="173">
        <v>0</v>
      </c>
      <c r="H81" s="173">
        <v>0</v>
      </c>
      <c r="I81" s="173">
        <v>0</v>
      </c>
      <c r="J81" s="173">
        <v>0</v>
      </c>
      <c r="K81" s="173">
        <v>0</v>
      </c>
      <c r="L81" s="173">
        <v>0</v>
      </c>
      <c r="M81" s="173">
        <v>0</v>
      </c>
      <c r="N81" s="173">
        <v>1</v>
      </c>
      <c r="O81" s="173">
        <v>1</v>
      </c>
      <c r="P81" s="174">
        <v>0</v>
      </c>
      <c r="Q81" s="174">
        <v>0.128</v>
      </c>
      <c r="R81" s="174">
        <v>0.52600000000000002</v>
      </c>
      <c r="S81" s="173">
        <v>0</v>
      </c>
      <c r="T81" s="174">
        <v>0</v>
      </c>
      <c r="U81" s="173">
        <v>0.34600000000000003</v>
      </c>
      <c r="V81" s="174">
        <v>0</v>
      </c>
      <c r="W81" s="173">
        <v>0</v>
      </c>
      <c r="X81" s="174">
        <v>0</v>
      </c>
      <c r="Y81" s="173">
        <v>0</v>
      </c>
      <c r="Z81" s="174">
        <v>0</v>
      </c>
    </row>
    <row r="84" spans="2:26">
      <c r="B84" s="46" t="s">
        <v>98</v>
      </c>
    </row>
    <row r="97" s="46" customFormat="1"/>
    <row r="98" s="46" customFormat="1"/>
    <row r="99" s="46" customFormat="1"/>
    <row r="100" s="46" customFormat="1"/>
    <row r="101" s="46" customFormat="1"/>
    <row r="102" s="46" customFormat="1"/>
    <row r="103" s="46" customFormat="1"/>
    <row r="104" s="46" customFormat="1"/>
    <row r="105" s="46" customFormat="1"/>
    <row r="106" s="46" customFormat="1"/>
    <row r="107" s="46" customFormat="1"/>
    <row r="108" s="46" customFormat="1"/>
    <row r="109" s="46" customFormat="1"/>
    <row r="110" s="46" customFormat="1"/>
    <row r="111" s="46" customFormat="1"/>
    <row r="112" s="46" customFormat="1"/>
    <row r="113" s="46" customFormat="1"/>
    <row r="114" s="46" customFormat="1"/>
    <row r="115" s="46" customFormat="1"/>
    <row r="116" s="46" customFormat="1"/>
    <row r="117" s="46" customFormat="1"/>
    <row r="118" s="46" customFormat="1"/>
    <row r="119" s="46" customFormat="1"/>
    <row r="120" s="46" customFormat="1"/>
    <row r="121" s="46" customFormat="1"/>
    <row r="122" s="46" customFormat="1"/>
    <row r="123" s="46" customFormat="1"/>
    <row r="124" s="46" customFormat="1"/>
    <row r="125" s="46" customFormat="1"/>
    <row r="126" s="46" customFormat="1"/>
    <row r="127" s="46" customFormat="1"/>
    <row r="128" s="46" customFormat="1"/>
    <row r="129" s="46" customFormat="1"/>
    <row r="130" s="46" customFormat="1"/>
    <row r="131" s="46" customFormat="1"/>
    <row r="132" s="46" customFormat="1"/>
    <row r="133" s="46" customFormat="1"/>
    <row r="134" s="46" customFormat="1"/>
    <row r="135" s="46" customFormat="1"/>
    <row r="136" s="46" customFormat="1"/>
    <row r="137" s="46" customFormat="1"/>
    <row r="138" s="46" customFormat="1"/>
    <row r="139" s="46" customFormat="1"/>
    <row r="140" s="46" customFormat="1"/>
    <row r="141" s="46" customFormat="1"/>
    <row r="142" s="46" customFormat="1"/>
    <row r="143" s="46" customFormat="1"/>
    <row r="144" s="46" customFormat="1"/>
    <row r="145" s="46" customFormat="1"/>
    <row r="146" s="46" customFormat="1"/>
    <row r="147" s="46" customFormat="1"/>
    <row r="148" s="46" customFormat="1"/>
    <row r="149" s="46" customFormat="1"/>
    <row r="150" s="46" customFormat="1"/>
    <row r="151" s="46" customFormat="1"/>
    <row r="152" s="46" customFormat="1"/>
    <row r="153" s="46" customFormat="1"/>
    <row r="154" s="46" customFormat="1"/>
    <row r="155" s="46" customFormat="1"/>
    <row r="156" s="46" customFormat="1"/>
    <row r="157" s="46" customFormat="1"/>
    <row r="158" s="46" customFormat="1"/>
    <row r="159" s="46" customFormat="1"/>
    <row r="160" s="46" customFormat="1"/>
    <row r="161" s="46" customFormat="1"/>
    <row r="162" s="46" customFormat="1"/>
    <row r="163" s="46" customFormat="1"/>
    <row r="164" s="46" customFormat="1"/>
    <row r="165" s="46" customFormat="1"/>
    <row r="166" s="46" customFormat="1"/>
    <row r="167" s="46" customFormat="1"/>
    <row r="168" s="46" customFormat="1"/>
    <row r="169" s="46" customFormat="1"/>
    <row r="170" s="46" customFormat="1"/>
    <row r="171" s="46" customFormat="1"/>
    <row r="172" s="46" customFormat="1"/>
    <row r="173" s="46" customFormat="1"/>
    <row r="174" s="46" customFormat="1"/>
    <row r="175" s="46" customFormat="1"/>
    <row r="176" s="46" customFormat="1"/>
    <row r="177" s="46" customFormat="1"/>
    <row r="178" s="46" customFormat="1"/>
    <row r="179" s="46" customFormat="1"/>
    <row r="180" s="46" customFormat="1"/>
    <row r="181" s="46" customFormat="1"/>
    <row r="182" s="46" customFormat="1"/>
    <row r="183" s="46" customFormat="1"/>
    <row r="184" s="46" customFormat="1"/>
    <row r="185" s="46" customFormat="1"/>
    <row r="186" s="46" customFormat="1"/>
    <row r="187" s="46" customFormat="1"/>
    <row r="188" s="46" customFormat="1"/>
    <row r="189" s="46" customFormat="1"/>
    <row r="190" s="46" customFormat="1"/>
    <row r="191" s="46" customFormat="1"/>
    <row r="192" s="46" customFormat="1"/>
    <row r="193" s="46" customFormat="1"/>
    <row r="194" s="46" customFormat="1"/>
    <row r="195" s="46" customFormat="1"/>
    <row r="196" s="46" customFormat="1"/>
    <row r="197" s="46" customFormat="1"/>
    <row r="198" s="46" customFormat="1"/>
    <row r="199" s="46" customFormat="1"/>
    <row r="200" s="46" customFormat="1"/>
    <row r="201" s="46" customFormat="1"/>
    <row r="202" s="46" customFormat="1"/>
    <row r="203" s="46" customFormat="1"/>
    <row r="204" s="46" customFormat="1"/>
    <row r="205" s="46" customFormat="1"/>
    <row r="206" s="46" customFormat="1"/>
    <row r="207" s="46" customFormat="1"/>
    <row r="208" s="46" customFormat="1"/>
    <row r="209" s="46" customFormat="1"/>
    <row r="210" s="46" customFormat="1"/>
    <row r="211" s="46" customFormat="1"/>
    <row r="212" s="46" customFormat="1"/>
    <row r="213" s="46" customFormat="1"/>
    <row r="214" s="46" customFormat="1"/>
    <row r="215" s="46" customFormat="1"/>
    <row r="216" s="46" customFormat="1"/>
    <row r="217" s="46" customFormat="1"/>
    <row r="218" s="46" customFormat="1"/>
    <row r="219" s="46" customFormat="1"/>
    <row r="220" s="46" customFormat="1"/>
    <row r="221" s="46" customFormat="1"/>
    <row r="222" s="46" customFormat="1"/>
    <row r="223" s="46" customFormat="1"/>
    <row r="224" s="46" customFormat="1"/>
    <row r="225" s="46" customFormat="1"/>
    <row r="226" s="46" customFormat="1"/>
    <row r="227" s="46" customFormat="1"/>
    <row r="228" s="46" customFormat="1"/>
    <row r="229" s="46" customFormat="1"/>
    <row r="230" s="46" customFormat="1"/>
    <row r="231" s="46" customFormat="1"/>
    <row r="232" s="46" customFormat="1"/>
    <row r="233" s="46" customFormat="1"/>
    <row r="234" s="46" customFormat="1"/>
    <row r="235" s="46" customFormat="1"/>
    <row r="236" s="46" customFormat="1"/>
    <row r="237" s="46" customFormat="1"/>
    <row r="238" s="46" customFormat="1"/>
  </sheetData>
  <sheetProtection algorithmName="SHA-512" hashValue="bojv9U2UGwG20TzvDLaVmKieidZMsSuxadloDiVYIMvPDkoLbVJAEWnAnSMslr0mwuo0o7SttvU2Kz1HDzbOrQ==" saltValue="h55IgtBQXbY0V3zNdZygmA==" spinCount="100000" sheet="1" objects="1" scenarios="1"/>
  <mergeCells count="6">
    <mergeCell ref="C72:E72"/>
    <mergeCell ref="C4:G4"/>
    <mergeCell ref="C68:E68"/>
    <mergeCell ref="C69:E69"/>
    <mergeCell ref="C70:E70"/>
    <mergeCell ref="C71:E7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Metrics</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Kounina</dc:creator>
  <cp:lastModifiedBy>Julianne Baroody</cp:lastModifiedBy>
  <dcterms:created xsi:type="dcterms:W3CDTF">2020-09-17T12:44:27Z</dcterms:created>
  <dcterms:modified xsi:type="dcterms:W3CDTF">2021-02-11T15:13:41Z</dcterms:modified>
</cp:coreProperties>
</file>